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 responses 1" sheetId="1" r:id="rId4"/>
    <sheet state="visible" name="Solution" sheetId="2" r:id="rId5"/>
  </sheets>
  <definedNames>
    <definedName name="t">Solution!$K$46</definedName>
    <definedName name="T_20">Solution!$G$35</definedName>
    <definedName name="f">Solution!$H$50</definedName>
    <definedName name="L_2">Solution!$E$34</definedName>
    <definedName name="Duration">Solution!$G$39</definedName>
    <definedName name="Fs">Solution!$G$38</definedName>
    <definedName name="InvSweep_L">Solution!$B$43</definedName>
    <definedName name="Convolved_L">Solution!$G$43</definedName>
    <definedName name="S">Solution!$E$50</definedName>
    <definedName name="Slope">Solution!$C$35</definedName>
    <definedName name="N">Solution!$B$38</definedName>
    <definedName name="Tau">Solution!$H$34</definedName>
    <definedName name="Sweep_L">Solution!$B$42</definedName>
    <definedName name="RR">Solution!$E$46</definedName>
    <definedName name="M">Solution!$B$50</definedName>
    <definedName name="Silence_L">Solution!$E$42</definedName>
    <definedName name="L">Solution!$D$38</definedName>
    <definedName name="Total_L">Solution!$H$42</definedName>
    <definedName name="sigma">Solution!$H$51</definedName>
    <definedName name="a">Solution!$B$46</definedName>
    <definedName name="L_1">Solution!$B$34</definedName>
  </definedNames>
  <calcPr/>
</workbook>
</file>

<file path=xl/sharedStrings.xml><?xml version="1.0" encoding="utf-8"?>
<sst xmlns="http://schemas.openxmlformats.org/spreadsheetml/2006/main" count="279" uniqueCount="166">
  <si>
    <t>N.</t>
  </si>
  <si>
    <t>Timestamp</t>
  </si>
  <si>
    <t>Email address</t>
  </si>
  <si>
    <t>Surname and Name</t>
  </si>
  <si>
    <t>Matricula</t>
  </si>
  <si>
    <t>A</t>
  </si>
  <si>
    <t>B</t>
  </si>
  <si>
    <t>C</t>
  </si>
  <si>
    <t>D</t>
  </si>
  <si>
    <t>E</t>
  </si>
  <si>
    <t>F</t>
  </si>
  <si>
    <t>Online</t>
  </si>
  <si>
    <t>1) Check the sentences you think are TRUE</t>
  </si>
  <si>
    <t>2) In room acoustics, a single omnidirectional microphone allows for measuring:</t>
  </si>
  <si>
    <t>3) What is the definition of "Modulation Transfer Function"?</t>
  </si>
  <si>
    <t>Score</t>
  </si>
  <si>
    <t>4) After recording the decay of a stationary source, the SPL reduces from 80+F to 40+E dB in 2+D/5 seconds. Compute the reverberation time T20</t>
  </si>
  <si>
    <t>OK Value</t>
  </si>
  <si>
    <t>OK unit</t>
  </si>
  <si>
    <t>5) The MLS signal is used for measuring the reverberation time in a room. What is the maximum duration of the impulse response which can be measured with an MLS signal of order 14+F at a sampling rate of 48 kHz?</t>
  </si>
  <si>
    <t xml:space="preserve">6) An exponential sine sweep is 4+F s long, followed by a silence of 2+E/2 s. After convolving the test signal with its matched inverse sweep, how long will be the raw signal, before extracting just the linear impulse response?         </t>
  </si>
  <si>
    <t xml:space="preserve">7) Compute the value of the apparent sound absorption coefficient α of a velvet curtain having an absorption coefficient a of 0.05+F/100 and a sound reduction index R of 3+E/4 dB.  </t>
  </si>
  <si>
    <t>8) Estimate the Sound Reduction Index R of a wall weighting 400+EF kg, having a surface of 7+E m² at the frequency of 300+D*10 Hz.</t>
  </si>
  <si>
    <t>TOTAL</t>
  </si>
  <si>
    <t>mirko.monaco@studenti.unipr.it</t>
  </si>
  <si>
    <t>Monaco Mirko</t>
  </si>
  <si>
    <t>A dodecahedron loudspeaker ensures a reasonably omnidirectional emission, A dodecahedron loudspeaker requires digital equalisation for emitting a flat spectrum, The ESS (exponential sine sweep) signal is immune from not linear distortion</t>
  </si>
  <si>
    <t>The SPL, The Reverberation Time, The Clarity Index C50, The Clarity Index C80, The STI (Speech Transmission Index)</t>
  </si>
  <si>
    <t>It is the ratio between the amplitude modulation received by the microphone and the amplitude modulation emitted by the source</t>
  </si>
  <si>
    <t>6 s</t>
  </si>
  <si>
    <t>s</t>
  </si>
  <si>
    <t>1.37 s</t>
  </si>
  <si>
    <t>39.9 dB</t>
  </si>
  <si>
    <t>dB</t>
  </si>
  <si>
    <t>violettegobert79@gmail.com</t>
  </si>
  <si>
    <t>Violette Gobert</t>
  </si>
  <si>
    <t>A dodecahedron loudspeaker ensures a reasonably omnidirectional emission, A dodecahedron loudspeaker requires digital equalisation for emitting a flat spectrum</t>
  </si>
  <si>
    <t>The Reverberation Time, The STI (Speech Transmission Index)</t>
  </si>
  <si>
    <t>10.8 s</t>
  </si>
  <si>
    <t>21.8 s</t>
  </si>
  <si>
    <t>23.2 dB</t>
  </si>
  <si>
    <t>prince.mathew@studenti.unipr.it</t>
  </si>
  <si>
    <t>Mathew Prince</t>
  </si>
  <si>
    <t>Impulsive sources like balloons, pistol shots, firecracker, clapping machine ensure a perfectly omnidirectional emission, A dodecahedron loudspeaker ensures a reasonably omnidirectional emission</t>
  </si>
  <si>
    <t>The SPL</t>
  </si>
  <si>
    <t>2.85 s</t>
  </si>
  <si>
    <t>87.38 s</t>
  </si>
  <si>
    <t>16 s</t>
  </si>
  <si>
    <t>mahdihabibi7798@gmail.com</t>
  </si>
  <si>
    <t>habibi mahdi</t>
  </si>
  <si>
    <t>3 6 6 0 4 3</t>
  </si>
  <si>
    <t>The SPL, The Reverberation Time</t>
  </si>
  <si>
    <t>37.64 dB</t>
  </si>
  <si>
    <t>vinaysankar@outlook.com</t>
  </si>
  <si>
    <t>sankar vinay</t>
  </si>
  <si>
    <t>The SPL, The Reverberation Time, The Clarity Index C50, The Clarity Index C80</t>
  </si>
  <si>
    <t>1.8 s</t>
  </si>
  <si>
    <t>10.9 s</t>
  </si>
  <si>
    <t>23 s</t>
  </si>
  <si>
    <t>52.6 dB</t>
  </si>
  <si>
    <t>Basantdulhani6@gmail.com</t>
  </si>
  <si>
    <t xml:space="preserve">Basant Kumar </t>
  </si>
  <si>
    <t>A dodecahedron loudspeaker ensures a reasonably omnidirectional emission, A dodecahedron loudspeaker provides natively a very flat spectrum, The TDS (chirp) signal is immune from not linear distortion</t>
  </si>
  <si>
    <t>It is the reduction of the depth of amplitude modulation of a signal caused by noise and reverb</t>
  </si>
  <si>
    <t>T20= 2 Seconds</t>
  </si>
  <si>
    <t>Tmax = (2^(15+F-1))/48000 Seconds</t>
  </si>
  <si>
    <t>5+F+E/2 Seconds</t>
  </si>
  <si>
    <t>Alpha = 0.065</t>
  </si>
  <si>
    <t>R= 25.55 dB</t>
  </si>
  <si>
    <t>ahmed.saleh201511@gmail.com</t>
  </si>
  <si>
    <t xml:space="preserve">SALEH,AHMED </t>
  </si>
  <si>
    <t>Impulsive sources like balloons, pistol shots, firecracker, clapping machine ensure a perfectly omnidirectional emission, A dodecahedron loudspeaker provides natively a very flat spectrum</t>
  </si>
  <si>
    <t>The SPL, The STI (Speech Transmission Index)</t>
  </si>
  <si>
    <t>76.5db</t>
  </si>
  <si>
    <t>francesco.mortali@studenti.unipr.it</t>
  </si>
  <si>
    <t>Mortali Francesco</t>
  </si>
  <si>
    <t>The SPL, The Reverberation Time, The Clarity Index C50, The STI (Speech Transmission Index)</t>
  </si>
  <si>
    <t>2.73 s</t>
  </si>
  <si>
    <t>40.32 dB</t>
  </si>
  <si>
    <t>legrouxthibaut@gmail.com</t>
  </si>
  <si>
    <t>Thibaut Legroux</t>
  </si>
  <si>
    <t>9.6 s</t>
  </si>
  <si>
    <t>0.34 s</t>
  </si>
  <si>
    <t>41.11 dB</t>
  </si>
  <si>
    <t>andrea.ronga@studenti.unipr.it</t>
  </si>
  <si>
    <t>Ronga Andrea</t>
  </si>
  <si>
    <t>3,2 s</t>
  </si>
  <si>
    <t>10,92 s</t>
  </si>
  <si>
    <t>11 s</t>
  </si>
  <si>
    <t>41,24 dB</t>
  </si>
  <si>
    <t>paper</t>
  </si>
  <si>
    <t>Mohamed Alsawish</t>
  </si>
  <si>
    <t>A dodecahedron loudspeaker ensures a reasonably omnidirectional emission, The TDS (chirp) signal is immune from not linear distortion, The ESS (exponential sine sweep) signal is immune from not linear distortion</t>
  </si>
  <si>
    <t>The SPL, The IACC</t>
  </si>
  <si>
    <t>Wondmu Yewdufre Aklog</t>
  </si>
  <si>
    <t>20log(4)sec</t>
  </si>
  <si>
    <t>60dB</t>
  </si>
  <si>
    <t>45dBmvim</t>
  </si>
  <si>
    <t>48.47 dB</t>
  </si>
  <si>
    <t>Note: formatting errors causing the loss of 1 point</t>
  </si>
  <si>
    <t>Wrong Formatting (spaces or slashes)</t>
  </si>
  <si>
    <t>Wrong Formatting (simbols before number or after unit)</t>
  </si>
  <si>
    <t>Wrong unit</t>
  </si>
  <si>
    <t>Note: Formatting errors not penalised (for this time)</t>
  </si>
  <si>
    <t>Comma instead of decimal dot, unit in extended format</t>
  </si>
  <si>
    <t>Applied Acoustics - In-class test - 7/11/2023</t>
  </si>
  <si>
    <t>1) Check the sentences you think are always TRUE</t>
  </si>
  <si>
    <t>(multiple answers allowed)</t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</si>
  <si>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Impulsive sources like balloons, pistol shots, firecracker, clapping machine ensure a perfectly omnidirectional emission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</si>
  <si>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A dodecahedron loudspeaker ensures a reasonably omnidirectional emission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</si>
  <si>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A dodecahedron loudspeaker provides natively a very flat spectrum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</si>
  <si>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A dodecahedron loudspeaker requires digital equalisation for emitting a flat spectrum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</si>
  <si>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The MLS (Maximum Length Sequence) signal is immune from not linear distortion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</si>
  <si>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The TDS (chirp) signal is immune from not linear distortion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</si>
  <si>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The ESS (exponential sine sweep) signal is immune from not linear distortion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</si>
  <si>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The SPL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</si>
  <si>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The Reverberation Time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</si>
  <si>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The Clarity Index C50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</si>
  <si>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The Clarity Index C80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</si>
  <si>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The IACC (Inter Aural Cross Correlation)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</si>
  <si>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The J</t>
    </r>
    <r>
      <rPr>
        <rFont val="Calibri"/>
        <color rgb="FF202124"/>
        <sz val="11.0"/>
        <vertAlign val="subscript"/>
      </rPr>
      <t>lf</t>
    </r>
    <r>
      <rPr>
        <rFont val="Calibri"/>
        <color rgb="FF202124"/>
        <sz val="11.0"/>
      </rPr>
      <t xml:space="preserve"> (Lateral Fraction)</t>
    </r>
  </si>
  <si>
    <r>
      <rPr>
        <rFont val="Noto Sans Symbols"/>
        <color rgb="FF202124"/>
        <sz val="11.0"/>
      </rPr>
      <t>¨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The STI (Speech Transmission Index)</t>
    </r>
  </si>
  <si>
    <t>(a single answer)</t>
  </si>
  <si>
    <r>
      <rPr>
        <rFont val="Noto Sans Symbols"/>
        <color rgb="FF202124"/>
        <sz val="11.0"/>
      </rPr>
      <t>¡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It is the modulation of the frequency of tone transmitted through a PA system</t>
    </r>
  </si>
  <si>
    <r>
      <rPr>
        <rFont val="Noto Sans Symbols"/>
        <color rgb="FF202124"/>
        <sz val="11.0"/>
      </rPr>
      <t>¡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It is the fluctuation of the time of flight between source and receiver</t>
    </r>
  </si>
  <si>
    <r>
      <rPr>
        <rFont val="Noto Sans Symbols"/>
        <color rgb="FF202124"/>
        <sz val="11.0"/>
      </rPr>
      <t>¡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It is the time difference between the arrival of the sound on the two ears</t>
    </r>
  </si>
  <si>
    <r>
      <rPr>
        <rFont val="Noto Sans Symbols"/>
        <color rgb="FF202124"/>
        <sz val="11.0"/>
      </rPr>
      <t>¡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It is the reduction of SPL of the signal due to propagation in the room</t>
    </r>
  </si>
  <si>
    <r>
      <rPr>
        <rFont val="Noto Sans Symbols"/>
        <color rgb="FF202124"/>
        <sz val="11.0"/>
      </rPr>
      <t>¡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It is the reduction of the depth of amplitude modulation of a signal caused by noise and reverb</t>
    </r>
  </si>
  <si>
    <t>L1 =</t>
  </si>
  <si>
    <r>
      <rPr>
        <rFont val="Noto Sans Symbols"/>
        <color rgb="FF202124"/>
        <sz val="11.0"/>
      </rPr>
      <t>¡</t>
    </r>
    <r>
      <rPr>
        <rFont val="Times New Roman"/>
        <color rgb="FF202124"/>
        <sz val="7.0"/>
      </rPr>
      <t xml:space="preserve">  </t>
    </r>
    <r>
      <rPr>
        <rFont val="Calibri"/>
        <color rgb="FF202124"/>
        <sz val="11.0"/>
      </rPr>
      <t>It is the ratio between the amplitude modulation received by the microphone and the amplitude modulation emitted by the source</t>
    </r>
  </si>
  <si>
    <t>(write number and measurement unit)</t>
  </si>
  <si>
    <t>L2 =</t>
  </si>
  <si>
    <t>Tau =</t>
  </si>
  <si>
    <t>Slope = (L1-L2)/Tau =</t>
  </si>
  <si>
    <t>dB/s</t>
  </si>
  <si>
    <t>T20 = 60/Slope =</t>
  </si>
  <si>
    <t>tau =</t>
  </si>
  <si>
    <t>N =</t>
  </si>
  <si>
    <t>L = 2^N-1 =</t>
  </si>
  <si>
    <t>samples</t>
  </si>
  <si>
    <t>Fs =</t>
  </si>
  <si>
    <t>Hz</t>
  </si>
  <si>
    <t>Duration = L/Fs =</t>
  </si>
  <si>
    <t>6) An exponential sine sweep is 4+F s long, followed by a silence of 2+E/2 s. After convolving the test signal with its matched inverse sweep, how long will be the raw signal, before extracting just the linear impulse response?</t>
  </si>
  <si>
    <t>Sweep_L =</t>
  </si>
  <si>
    <t>Silence_L =</t>
  </si>
  <si>
    <t>Tot_L =</t>
  </si>
  <si>
    <t>InvSweep_L =</t>
  </si>
  <si>
    <t>Convolved_L =</t>
  </si>
  <si>
    <t>7) Compute the value of the apparent sound absorption coefficient α of a velvet curtain having an absorption coefficient a of 0.05+F/100 and a sound reduction index R of 3+E/4 dB.</t>
  </si>
  <si>
    <t>a =</t>
  </si>
  <si>
    <t>R =</t>
  </si>
  <si>
    <t>R = 10*log10(1/t)  = &gt;</t>
  </si>
  <si>
    <t>t =10^(-R/10) =</t>
  </si>
  <si>
    <t>α = 1-r = a+t =</t>
  </si>
  <si>
    <t xml:space="preserve">8) Estimate the Sound Reduction Index R of a wall weighting 400+EF kg, having a surface of 7+E m² at the frequency of 300+D*10 Hz. </t>
  </si>
  <si>
    <t>M =</t>
  </si>
  <si>
    <t>kg</t>
  </si>
  <si>
    <t>S =</t>
  </si>
  <si>
    <t>m2</t>
  </si>
  <si>
    <t>f =</t>
  </si>
  <si>
    <t>We use the mass law</t>
  </si>
  <si>
    <t>sigma = M/S =</t>
  </si>
  <si>
    <t>kg/m2</t>
  </si>
  <si>
    <t>R = 20*log10(sigma*f) - 44 =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</si>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</sst>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\ h:mm:ss"/>
    <numFmt numFmtId="165" formatCode="0.000"/>
  </numFmts>
  <fonts count="14">
    <font>
      <sz val="11.0"/>
      <color theme="1"/>
      <name val="Calibri"/>
      <scheme val="minor"/>
    </font>
    <font>
      <sz val="10.0"/>
      <color theme="1"/>
      <name val="Calibri"/>
    </font>
    <font>
      <sz val="10.0"/>
      <color rgb="FF0000FF"/>
      <name val="Arial"/>
    </font>
    <font>
      <sz val="11.0"/>
      <color theme="1"/>
      <name val="Calibri"/>
    </font>
    <font>
      <b/>
      <sz val="11.0"/>
      <color theme="1"/>
      <name val="Calibri"/>
    </font>
    <font>
      <sz val="10.0"/>
      <color rgb="FF000000"/>
      <name val="Calibri"/>
    </font>
    <font>
      <sz val="10.0"/>
      <color theme="1"/>
      <name val="Arial"/>
    </font>
    <font>
      <b/>
      <sz val="10.0"/>
      <color rgb="FF000000"/>
      <name val="Calibri"/>
    </font>
    <font>
      <color theme="1"/>
      <name val="Calibri"/>
      <scheme val="minor"/>
    </font>
    <font>
      <sz val="11.0"/>
      <color rgb="FF202124"/>
      <name val="Noto Sans Symbols"/>
    </font>
    <font>
      <b/>
      <sz val="4.0"/>
      <color theme="1"/>
      <name val="Calibri"/>
    </font>
    <font>
      <b/>
      <sz val="4.0"/>
      <color rgb="FF202124"/>
      <name val="Calibri"/>
    </font>
    <font>
      <b/>
      <sz val="11.0"/>
      <color rgb="FF202124"/>
      <name val="Calibri"/>
    </font>
    <font>
      <sz val="6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C00000"/>
        <bgColor rgb="FFC00000"/>
      </patternFill>
    </fill>
  </fills>
  <borders count="19">
    <border/>
    <border>
      <left style="dotted">
        <color rgb="FF000000"/>
      </left>
      <right style="dotted">
        <color rgb="FF000000"/>
      </right>
      <top style="thick">
        <color rgb="FF000000"/>
      </top>
      <bottom style="dotted">
        <color rgb="FF000000"/>
      </bottom>
    </border>
    <border>
      <left style="dotted">
        <color rgb="FF000000"/>
      </left>
      <right style="thick">
        <color rgb="FF000000"/>
      </right>
      <top style="thick">
        <color rgb="FF000000"/>
      </top>
      <bottom style="dotted">
        <color rgb="FF000000"/>
      </bottom>
    </border>
    <border>
      <left style="thick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ck">
        <color rgb="FF000000"/>
      </right>
      <top style="dotted">
        <color rgb="FF000000"/>
      </top>
      <bottom style="dotted">
        <color rgb="FF000000"/>
      </bottom>
    </border>
    <border>
      <left style="thick">
        <color rgb="FF000000"/>
      </left>
      <right style="dotted">
        <color rgb="FF000000"/>
      </right>
      <top style="dotted">
        <color rgb="FF000000"/>
      </top>
      <bottom style="thick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ck">
        <color rgb="FF000000"/>
      </bottom>
    </border>
    <border>
      <left style="dotted">
        <color rgb="FF000000"/>
      </left>
      <right style="thick">
        <color rgb="FF000000"/>
      </right>
      <top style="dotted">
        <color rgb="FF000000"/>
      </top>
      <bottom style="thick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Alignment="1" applyBorder="1" applyFont="1">
      <alignment horizontal="left"/>
    </xf>
    <xf borderId="1" fillId="3" fontId="2" numFmtId="0" xfId="0" applyAlignment="1" applyBorder="1" applyFill="1" applyFont="1">
      <alignment horizontal="center" shrinkToFit="0" wrapText="1"/>
    </xf>
    <xf borderId="1" fillId="2" fontId="3" numFmtId="0" xfId="0" applyAlignment="1" applyBorder="1" applyFont="1">
      <alignment horizontal="right"/>
    </xf>
    <xf borderId="1" fillId="2" fontId="3" numFmtId="0" xfId="0" applyBorder="1" applyFont="1"/>
    <xf borderId="1" fillId="2" fontId="3" numFmtId="0" xfId="0" applyAlignment="1" applyBorder="1" applyFont="1">
      <alignment horizontal="center"/>
    </xf>
    <xf borderId="2" fillId="2" fontId="4" numFmtId="0" xfId="0" applyAlignment="1" applyBorder="1" applyFont="1">
      <alignment horizontal="center"/>
    </xf>
    <xf borderId="3" fillId="0" fontId="5" numFmtId="0" xfId="0" applyAlignment="1" applyBorder="1" applyFont="1">
      <alignment horizontal="center"/>
    </xf>
    <xf borderId="4" fillId="0" fontId="1" numFmtId="164" xfId="0" applyBorder="1" applyFont="1" applyNumberFormat="1"/>
    <xf borderId="4" fillId="0" fontId="1" numFmtId="0" xfId="0" applyBorder="1" applyFont="1"/>
    <xf borderId="4" fillId="0" fontId="1" numFmtId="0" xfId="0" applyAlignment="1" applyBorder="1" applyFont="1">
      <alignment horizontal="center"/>
    </xf>
    <xf borderId="4" fillId="0" fontId="6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4" fillId="0" fontId="3" numFmtId="2" xfId="0" applyBorder="1" applyFont="1" applyNumberFormat="1"/>
    <xf borderId="4" fillId="0" fontId="5" numFmtId="0" xfId="0" applyBorder="1" applyFont="1"/>
    <xf borderId="4" fillId="0" fontId="1" numFmtId="165" xfId="0" applyBorder="1" applyFont="1" applyNumberFormat="1"/>
    <xf borderId="4" fillId="0" fontId="3" numFmtId="165" xfId="0" applyBorder="1" applyFont="1" applyNumberFormat="1"/>
    <xf borderId="5" fillId="0" fontId="7" numFmtId="0" xfId="0" applyAlignment="1" applyBorder="1" applyFont="1">
      <alignment horizontal="center"/>
    </xf>
    <xf borderId="4" fillId="4" fontId="1" numFmtId="0" xfId="0" applyBorder="1" applyFill="1" applyFont="1"/>
    <xf borderId="4" fillId="5" fontId="1" numFmtId="0" xfId="0" applyAlignment="1" applyBorder="1" applyFill="1" applyFont="1">
      <alignment horizontal="center"/>
    </xf>
    <xf borderId="4" fillId="0" fontId="5" numFmtId="165" xfId="0" applyBorder="1" applyFont="1" applyNumberFormat="1"/>
    <xf borderId="4" fillId="6" fontId="1" numFmtId="0" xfId="0" applyBorder="1" applyFill="1" applyFont="1"/>
    <xf borderId="4" fillId="6" fontId="1" numFmtId="165" xfId="0" applyBorder="1" applyFont="1" applyNumberFormat="1"/>
    <xf borderId="6" fillId="0" fontId="5" numFmtId="0" xfId="0" applyAlignment="1" applyBorder="1" applyFont="1">
      <alignment horizontal="center"/>
    </xf>
    <xf borderId="7" fillId="0" fontId="1" numFmtId="164" xfId="0" applyBorder="1" applyFont="1" applyNumberFormat="1"/>
    <xf borderId="7" fillId="0" fontId="1" numFmtId="0" xfId="0" applyBorder="1" applyFont="1"/>
    <xf borderId="7" fillId="0" fontId="1" numFmtId="0" xfId="0" applyAlignment="1" applyBorder="1" applyFont="1">
      <alignment horizontal="center"/>
    </xf>
    <xf borderId="7" fillId="0" fontId="6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7" fillId="7" fontId="5" numFmtId="0" xfId="0" applyBorder="1" applyFill="1" applyFont="1"/>
    <xf borderId="7" fillId="0" fontId="3" numFmtId="2" xfId="0" applyBorder="1" applyFont="1" applyNumberFormat="1"/>
    <xf borderId="7" fillId="0" fontId="5" numFmtId="0" xfId="0" applyBorder="1" applyFont="1"/>
    <xf borderId="7" fillId="0" fontId="5" numFmtId="165" xfId="0" applyBorder="1" applyFont="1" applyNumberFormat="1"/>
    <xf borderId="7" fillId="0" fontId="3" numFmtId="165" xfId="0" applyBorder="1" applyFont="1" applyNumberFormat="1"/>
    <xf borderId="8" fillId="0" fontId="7" numFmtId="0" xfId="0" applyAlignment="1" applyBorder="1" applyFont="1">
      <alignment horizontal="center"/>
    </xf>
    <xf borderId="4" fillId="0" fontId="1" numFmtId="164" xfId="0" applyAlignment="1" applyBorder="1" applyFont="1" applyNumberFormat="1">
      <alignment horizontal="right"/>
    </xf>
    <xf borderId="7" fillId="0" fontId="1" numFmtId="164" xfId="0" applyAlignment="1" applyBorder="1" applyFont="1" applyNumberFormat="1">
      <alignment horizontal="right"/>
    </xf>
    <xf borderId="7" fillId="6" fontId="5" numFmtId="0" xfId="0" applyBorder="1" applyFont="1"/>
    <xf borderId="7" fillId="5" fontId="5" numFmtId="0" xfId="0" applyBorder="1" applyFont="1"/>
    <xf borderId="7" fillId="0" fontId="3" numFmtId="0" xfId="0" applyAlignment="1" applyBorder="1" applyFont="1">
      <alignment horizontal="center" readingOrder="0"/>
    </xf>
    <xf borderId="7" fillId="5" fontId="1" numFmtId="0" xfId="0" applyBorder="1" applyFont="1"/>
    <xf borderId="0" fillId="0" fontId="5" numFmtId="0" xfId="0" applyAlignment="1" applyFont="1">
      <alignment horizontal="center"/>
    </xf>
    <xf borderId="0" fillId="0" fontId="5" numFmtId="0" xfId="0" applyFont="1"/>
    <xf borderId="0" fillId="0" fontId="7" numFmtId="0" xfId="0" applyFont="1"/>
    <xf borderId="9" fillId="5" fontId="5" numFmtId="0" xfId="0" applyBorder="1" applyFont="1"/>
    <xf borderId="9" fillId="5" fontId="3" numFmtId="0" xfId="0" applyBorder="1" applyFont="1"/>
    <xf borderId="9" fillId="6" fontId="5" numFmtId="0" xfId="0" applyBorder="1" applyFont="1"/>
    <xf borderId="9" fillId="6" fontId="3" numFmtId="0" xfId="0" applyBorder="1" applyFont="1"/>
    <xf borderId="9" fillId="4" fontId="5" numFmtId="0" xfId="0" applyBorder="1" applyFont="1"/>
    <xf borderId="9" fillId="4" fontId="3" numFmtId="0" xfId="0" applyBorder="1" applyFont="1"/>
    <xf borderId="9" fillId="7" fontId="5" numFmtId="0" xfId="0" applyBorder="1" applyFont="1"/>
    <xf borderId="0" fillId="0" fontId="4" numFmtId="0" xfId="0" applyFont="1"/>
    <xf borderId="0" fillId="0" fontId="8" numFmtId="0" xfId="0" applyFont="1"/>
    <xf borderId="10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12" fillId="0" fontId="3" numFmtId="0" xfId="0" applyAlignment="1" applyBorder="1" applyFont="1">
      <alignment horizontal="center"/>
    </xf>
    <xf borderId="13" fillId="0" fontId="3" numFmtId="0" xfId="0" applyAlignment="1" applyBorder="1" applyFont="1">
      <alignment horizontal="center"/>
    </xf>
    <xf borderId="14" fillId="0" fontId="3" numFmtId="0" xfId="0" applyAlignment="1" applyBorder="1" applyFont="1">
      <alignment horizontal="center"/>
    </xf>
    <xf borderId="15" fillId="0" fontId="3" numFmtId="0" xfId="0" applyAlignment="1" applyBorder="1" applyFont="1">
      <alignment horizontal="center"/>
    </xf>
    <xf borderId="0" fillId="0" fontId="4" numFmtId="0" xfId="0" applyAlignment="1" applyFont="1">
      <alignment vertical="center"/>
    </xf>
    <xf borderId="0" fillId="0" fontId="3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9" fillId="5" fontId="9" numFmtId="0" xfId="0" applyAlignment="1" applyBorder="1" applyFont="1">
      <alignment horizontal="left" vertical="center"/>
    </xf>
    <xf borderId="0" fillId="0" fontId="10" numFmtId="0" xfId="0" applyAlignment="1" applyFont="1">
      <alignment vertical="center"/>
    </xf>
    <xf borderId="0" fillId="0" fontId="3" numFmtId="0" xfId="0" applyAlignment="1" applyFont="1">
      <alignment horizontal="right"/>
    </xf>
    <xf borderId="0" fillId="0" fontId="11" numFmtId="0" xfId="0" applyAlignment="1" applyFont="1">
      <alignment vertical="center"/>
    </xf>
    <xf borderId="0" fillId="0" fontId="12" numFmtId="0" xfId="0" applyAlignment="1" applyFont="1">
      <alignment shrinkToFit="0" vertical="center" wrapText="1"/>
    </xf>
    <xf borderId="0" fillId="0" fontId="3" numFmtId="0" xfId="0" applyAlignment="1" applyFont="1">
      <alignment horizontal="right" shrinkToFit="0" wrapText="1"/>
    </xf>
    <xf borderId="0" fillId="0" fontId="3" numFmtId="0" xfId="0" applyAlignment="1" applyFont="1">
      <alignment shrinkToFit="0" wrapText="1"/>
    </xf>
    <xf borderId="16" fillId="5" fontId="3" numFmtId="2" xfId="0" applyAlignment="1" applyBorder="1" applyFont="1" applyNumberFormat="1">
      <alignment shrinkToFit="0" wrapText="1"/>
    </xf>
    <xf borderId="17" fillId="5" fontId="3" numFmtId="2" xfId="0" applyAlignment="1" applyBorder="1" applyFont="1" applyNumberFormat="1">
      <alignment shrinkToFit="0" wrapText="1"/>
    </xf>
    <xf borderId="0" fillId="0" fontId="4" numFmtId="0" xfId="0" applyAlignment="1" applyFont="1">
      <alignment shrinkToFit="0" vertical="center" wrapText="1"/>
    </xf>
    <xf borderId="0" fillId="0" fontId="3" numFmtId="0" xfId="0" applyAlignment="1" applyFont="1">
      <alignment horizontal="right" vertical="top"/>
    </xf>
    <xf borderId="0" fillId="0" fontId="3" numFmtId="0" xfId="0" applyAlignment="1" applyFont="1">
      <alignment horizontal="left" vertical="top"/>
    </xf>
    <xf borderId="0" fillId="0" fontId="3" numFmtId="0" xfId="0" applyAlignment="1" applyFont="1">
      <alignment vertical="top"/>
    </xf>
    <xf borderId="0" fillId="0" fontId="3" numFmtId="0" xfId="0" applyAlignment="1" applyFont="1">
      <alignment horizontal="left"/>
    </xf>
    <xf borderId="0" fillId="0" fontId="13" numFmtId="0" xfId="0" applyAlignment="1" applyFont="1">
      <alignment vertical="center"/>
    </xf>
    <xf borderId="0" fillId="0" fontId="3" numFmtId="0" xfId="0" applyAlignment="1" applyFont="1">
      <alignment horizontal="right" shrinkToFit="0" vertical="center" wrapText="1"/>
    </xf>
    <xf borderId="0" fillId="0" fontId="3" numFmtId="0" xfId="0" applyAlignment="1" applyFont="1">
      <alignment horizontal="right" vertical="center"/>
    </xf>
    <xf borderId="18" fillId="5" fontId="3" numFmtId="0" xfId="0" applyAlignment="1" applyBorder="1" applyFont="1">
      <alignment vertical="center"/>
    </xf>
    <xf borderId="0" fillId="0" fontId="1" numFmtId="0" xfId="0" applyAlignment="1" applyFont="1">
      <alignment horizontal="right" vertical="center"/>
    </xf>
  </cellXfs>
  <cellStyles count="1">
    <cellStyle xfId="0" name="Normal" builtinId="0"/>
  </cellStyles>
  <dxfs count="3">
    <dxf>
      <font>
        <color theme="1"/>
      </font>
      <fill>
        <patternFill patternType="solid">
          <fgColor rgb="FFBFBFBF"/>
          <bgColor rgb="FFBFBFBF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16</xdr:col>
      <xdr:colOff>142875</xdr:colOff>
      <xdr:row>35</xdr:row>
      <xdr:rowOff>123825</xdr:rowOff>
    </xdr:from>
    <xdr:ext cx="2400300" cy="38100"/>
    <xdr:grpSp>
      <xdr:nvGrpSpPr>
        <xdr:cNvPr id="2" name="Shape 2"/>
        <xdr:cNvGrpSpPr/>
      </xdr:nvGrpSpPr>
      <xdr:grpSpPr>
        <a:xfrm>
          <a:off x="4145850" y="3780000"/>
          <a:ext cx="2400300" cy="0"/>
          <a:chOff x="4145850" y="3780000"/>
          <a:chExt cx="2400300" cy="0"/>
        </a:xfrm>
      </xdr:grpSpPr>
      <xdr:cxnSp>
        <xdr:nvCxnSpPr>
          <xdr:cNvPr id="3" name="Shape 3"/>
          <xdr:cNvCxnSpPr/>
        </xdr:nvCxnSpPr>
        <xdr:spPr>
          <a:xfrm>
            <a:off x="4145850" y="3780000"/>
            <a:ext cx="2400300" cy="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16</xdr:col>
      <xdr:colOff>133350</xdr:colOff>
      <xdr:row>27</xdr:row>
      <xdr:rowOff>142875</xdr:rowOff>
    </xdr:from>
    <xdr:ext cx="38100" cy="1657350"/>
    <xdr:grpSp>
      <xdr:nvGrpSpPr>
        <xdr:cNvPr id="2" name="Shape 2"/>
        <xdr:cNvGrpSpPr/>
      </xdr:nvGrpSpPr>
      <xdr:grpSpPr>
        <a:xfrm>
          <a:off x="5346000" y="2951325"/>
          <a:ext cx="0" cy="1657350"/>
          <a:chOff x="5346000" y="2951325"/>
          <a:chExt cx="0" cy="1657350"/>
        </a:xfrm>
      </xdr:grpSpPr>
      <xdr:cxnSp>
        <xdr:nvCxnSpPr>
          <xdr:cNvPr id="4" name="Shape 4"/>
          <xdr:cNvCxnSpPr/>
        </xdr:nvCxnSpPr>
        <xdr:spPr>
          <a:xfrm rot="10800000">
            <a:off x="5346000" y="2951325"/>
            <a:ext cx="0" cy="165735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med" w="med" type="triangle"/>
          </a:ln>
        </xdr:spPr>
      </xdr:cxnSp>
    </xdr:grpSp>
    <xdr:clientData fLocksWithSheet="0"/>
  </xdr:oneCellAnchor>
  <xdr:oneCellAnchor>
    <xdr:from>
      <xdr:col>16</xdr:col>
      <xdr:colOff>152400</xdr:colOff>
      <xdr:row>29</xdr:row>
      <xdr:rowOff>66675</xdr:rowOff>
    </xdr:from>
    <xdr:ext cx="485775" cy="38100"/>
    <xdr:grpSp>
      <xdr:nvGrpSpPr>
        <xdr:cNvPr id="2" name="Shape 2"/>
        <xdr:cNvGrpSpPr/>
      </xdr:nvGrpSpPr>
      <xdr:grpSpPr>
        <a:xfrm>
          <a:off x="5103113" y="3780000"/>
          <a:ext cx="485775" cy="0"/>
          <a:chOff x="5103113" y="3780000"/>
          <a:chExt cx="485775" cy="0"/>
        </a:xfrm>
      </xdr:grpSpPr>
      <xdr:cxnSp>
        <xdr:nvCxnSpPr>
          <xdr:cNvPr id="5" name="Shape 5"/>
          <xdr:cNvCxnSpPr/>
        </xdr:nvCxnSpPr>
        <xdr:spPr>
          <a:xfrm>
            <a:off x="5103113" y="3780000"/>
            <a:ext cx="485775" cy="0"/>
          </a:xfrm>
          <a:prstGeom prst="straightConnector1">
            <a:avLst/>
          </a:prstGeom>
          <a:noFill/>
          <a:ln cap="flat" cmpd="sng" w="12700">
            <a:solidFill>
              <a:srgbClr val="FF0000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17</xdr:col>
      <xdr:colOff>47625</xdr:colOff>
      <xdr:row>29</xdr:row>
      <xdr:rowOff>85725</xdr:rowOff>
    </xdr:from>
    <xdr:ext cx="1057275" cy="962025"/>
    <xdr:grpSp>
      <xdr:nvGrpSpPr>
        <xdr:cNvPr id="2" name="Shape 2"/>
        <xdr:cNvGrpSpPr/>
      </xdr:nvGrpSpPr>
      <xdr:grpSpPr>
        <a:xfrm>
          <a:off x="4822125" y="3303750"/>
          <a:ext cx="1047750" cy="952500"/>
          <a:chOff x="4822125" y="3303750"/>
          <a:chExt cx="1047750" cy="952500"/>
        </a:xfrm>
      </xdr:grpSpPr>
      <xdr:cxnSp>
        <xdr:nvCxnSpPr>
          <xdr:cNvPr id="6" name="Shape 6"/>
          <xdr:cNvCxnSpPr/>
        </xdr:nvCxnSpPr>
        <xdr:spPr>
          <a:xfrm>
            <a:off x="4822125" y="3303750"/>
            <a:ext cx="1047750" cy="952500"/>
          </a:xfrm>
          <a:prstGeom prst="straightConnector1">
            <a:avLst/>
          </a:prstGeom>
          <a:noFill/>
          <a:ln cap="flat" cmpd="sng" w="12700">
            <a:solidFill>
              <a:srgbClr val="FF0000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19</xdr:col>
      <xdr:colOff>266700</xdr:colOff>
      <xdr:row>33</xdr:row>
      <xdr:rowOff>85725</xdr:rowOff>
    </xdr:from>
    <xdr:ext cx="447675" cy="38100"/>
    <xdr:grpSp>
      <xdr:nvGrpSpPr>
        <xdr:cNvPr id="2" name="Shape 2"/>
        <xdr:cNvGrpSpPr/>
      </xdr:nvGrpSpPr>
      <xdr:grpSpPr>
        <a:xfrm>
          <a:off x="5122163" y="3780000"/>
          <a:ext cx="447675" cy="0"/>
          <a:chOff x="5122163" y="3780000"/>
          <a:chExt cx="447675" cy="0"/>
        </a:xfrm>
      </xdr:grpSpPr>
      <xdr:cxnSp>
        <xdr:nvCxnSpPr>
          <xdr:cNvPr id="7" name="Shape 7"/>
          <xdr:cNvCxnSpPr/>
        </xdr:nvCxnSpPr>
        <xdr:spPr>
          <a:xfrm>
            <a:off x="5122163" y="3780000"/>
            <a:ext cx="447675" cy="0"/>
          </a:xfrm>
          <a:prstGeom prst="straightConnector1">
            <a:avLst/>
          </a:prstGeom>
          <a:noFill/>
          <a:ln cap="flat" cmpd="sng" w="12700">
            <a:solidFill>
              <a:srgbClr val="FF0000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17</xdr:col>
      <xdr:colOff>57150</xdr:colOff>
      <xdr:row>35</xdr:row>
      <xdr:rowOff>123825</xdr:rowOff>
    </xdr:from>
    <xdr:ext cx="1076325" cy="38100"/>
    <xdr:grpSp>
      <xdr:nvGrpSpPr>
        <xdr:cNvPr id="2" name="Shape 2"/>
        <xdr:cNvGrpSpPr/>
      </xdr:nvGrpSpPr>
      <xdr:grpSpPr>
        <a:xfrm>
          <a:off x="4807838" y="3780000"/>
          <a:ext cx="1076325" cy="0"/>
          <a:chOff x="4807838" y="3780000"/>
          <a:chExt cx="1076325" cy="0"/>
        </a:xfrm>
      </xdr:grpSpPr>
      <xdr:cxnSp>
        <xdr:nvCxnSpPr>
          <xdr:cNvPr id="8" name="Shape 8"/>
          <xdr:cNvCxnSpPr/>
        </xdr:nvCxnSpPr>
        <xdr:spPr>
          <a:xfrm>
            <a:off x="4807838" y="3780000"/>
            <a:ext cx="1076325" cy="0"/>
          </a:xfrm>
          <a:prstGeom prst="straightConnector1">
            <a:avLst/>
          </a:prstGeom>
          <a:noFill/>
          <a:ln cap="flat" cmpd="sng" w="19050">
            <a:solidFill>
              <a:srgbClr val="00B050"/>
            </a:solidFill>
            <a:prstDash val="solid"/>
            <a:miter lim="800000"/>
            <a:headEnd len="med" w="med" type="triangle"/>
            <a:tailEnd len="med" w="med" type="triangle"/>
          </a:ln>
        </xdr:spPr>
      </xdr:cxnSp>
    </xdr:grpSp>
    <xdr:clientData fLocksWithSheet="0"/>
  </xdr:oneCellAnchor>
  <xdr:oneCellAnchor>
    <xdr:from>
      <xdr:col>17</xdr:col>
      <xdr:colOff>28575</xdr:colOff>
      <xdr:row>28</xdr:row>
      <xdr:rowOff>85725</xdr:rowOff>
    </xdr:from>
    <xdr:ext cx="38100" cy="1828800"/>
    <xdr:grpSp>
      <xdr:nvGrpSpPr>
        <xdr:cNvPr id="2" name="Shape 2"/>
        <xdr:cNvGrpSpPr/>
      </xdr:nvGrpSpPr>
      <xdr:grpSpPr>
        <a:xfrm>
          <a:off x="5346000" y="2865600"/>
          <a:ext cx="0" cy="1828800"/>
          <a:chOff x="5346000" y="2865600"/>
          <a:chExt cx="0" cy="1828800"/>
        </a:xfrm>
      </xdr:grpSpPr>
      <xdr:cxnSp>
        <xdr:nvCxnSpPr>
          <xdr:cNvPr id="9" name="Shape 9"/>
          <xdr:cNvCxnSpPr/>
        </xdr:nvCxnSpPr>
        <xdr:spPr>
          <a:xfrm>
            <a:off x="5346000" y="2865600"/>
            <a:ext cx="0" cy="182880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19</xdr:col>
      <xdr:colOff>247650</xdr:colOff>
      <xdr:row>32</xdr:row>
      <xdr:rowOff>352425</xdr:rowOff>
    </xdr:from>
    <xdr:ext cx="38100" cy="800100"/>
    <xdr:grpSp>
      <xdr:nvGrpSpPr>
        <xdr:cNvPr id="2" name="Shape 2"/>
        <xdr:cNvGrpSpPr/>
      </xdr:nvGrpSpPr>
      <xdr:grpSpPr>
        <a:xfrm>
          <a:off x="5341238" y="3379950"/>
          <a:ext cx="9525" cy="800100"/>
          <a:chOff x="5341238" y="3379950"/>
          <a:chExt cx="9525" cy="800100"/>
        </a:xfrm>
      </xdr:grpSpPr>
      <xdr:cxnSp>
        <xdr:nvCxnSpPr>
          <xdr:cNvPr id="10" name="Shape 10"/>
          <xdr:cNvCxnSpPr/>
        </xdr:nvCxnSpPr>
        <xdr:spPr>
          <a:xfrm>
            <a:off x="5341238" y="3379950"/>
            <a:ext cx="9525" cy="80010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47625</xdr:colOff>
      <xdr:row>33</xdr:row>
      <xdr:rowOff>76200</xdr:rowOff>
    </xdr:from>
    <xdr:ext cx="1609725" cy="38100"/>
    <xdr:grpSp>
      <xdr:nvGrpSpPr>
        <xdr:cNvPr id="2" name="Shape 2"/>
        <xdr:cNvGrpSpPr/>
      </xdr:nvGrpSpPr>
      <xdr:grpSpPr>
        <a:xfrm>
          <a:off x="4541138" y="3780000"/>
          <a:ext cx="1609725" cy="0"/>
          <a:chOff x="4541138" y="3780000"/>
          <a:chExt cx="1609725" cy="0"/>
        </a:xfrm>
      </xdr:grpSpPr>
      <xdr:cxnSp>
        <xdr:nvCxnSpPr>
          <xdr:cNvPr id="11" name="Shape 11"/>
          <xdr:cNvCxnSpPr/>
        </xdr:nvCxnSpPr>
        <xdr:spPr>
          <a:xfrm rot="10800000">
            <a:off x="4541138" y="3780000"/>
            <a:ext cx="1609725" cy="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16</xdr:col>
      <xdr:colOff>57150</xdr:colOff>
      <xdr:row>29</xdr:row>
      <xdr:rowOff>66675</xdr:rowOff>
    </xdr:from>
    <xdr:ext cx="95250" cy="38100"/>
    <xdr:grpSp>
      <xdr:nvGrpSpPr>
        <xdr:cNvPr id="2" name="Shape 2"/>
        <xdr:cNvGrpSpPr/>
      </xdr:nvGrpSpPr>
      <xdr:grpSpPr>
        <a:xfrm>
          <a:off x="5298375" y="3780000"/>
          <a:ext cx="95250" cy="0"/>
          <a:chOff x="5298375" y="3780000"/>
          <a:chExt cx="95250" cy="0"/>
        </a:xfrm>
      </xdr:grpSpPr>
      <xdr:cxnSp>
        <xdr:nvCxnSpPr>
          <xdr:cNvPr id="12" name="Shape 12"/>
          <xdr:cNvCxnSpPr/>
        </xdr:nvCxnSpPr>
        <xdr:spPr>
          <a:xfrm rot="10800000">
            <a:off x="5298375" y="3780000"/>
            <a:ext cx="95250" cy="0"/>
          </a:xfrm>
          <a:prstGeom prst="straightConnector1">
            <a:avLst/>
          </a:prstGeom>
          <a:noFill/>
          <a:ln cap="flat" cmpd="sng" w="9525">
            <a:solidFill>
              <a:schemeClr val="accent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4.0" ySplit="1.0" topLeftCell="E2" activePane="bottomRight" state="frozen"/>
      <selection activeCell="E1" sqref="E1" pane="topRight"/>
      <selection activeCell="A2" sqref="A2" pane="bottomLeft"/>
      <selection activeCell="E2" sqref="E2" pane="bottomRight"/>
    </sheetView>
  </sheetViews>
  <sheetFormatPr customHeight="1" defaultColWidth="14.43" defaultRowHeight="15.0"/>
  <cols>
    <col customWidth="1" min="1" max="1" width="4.43"/>
    <col customWidth="1" min="2" max="2" width="15.86"/>
    <col customWidth="1" min="3" max="3" width="30.29"/>
    <col customWidth="1" min="4" max="4" width="21.29"/>
    <col customWidth="1" min="5" max="5" width="8.86"/>
    <col customWidth="1" min="6" max="11" width="3.57"/>
    <col customWidth="1" min="12" max="12" width="6.43"/>
    <col customWidth="1" min="13" max="13" width="18.86"/>
    <col customWidth="1" min="14" max="20" width="3.0"/>
    <col customWidth="1" min="21" max="21" width="18.86"/>
    <col customWidth="1" min="22" max="28" width="2.86"/>
    <col customWidth="1" min="29" max="29" width="18.86"/>
    <col customWidth="1" min="30" max="30" width="5.43"/>
    <col customWidth="1" min="31" max="31" width="18.86"/>
    <col customWidth="1" min="32" max="32" width="7.86"/>
    <col customWidth="1" min="33" max="33" width="6.86"/>
    <col customWidth="1" min="34" max="34" width="6.57"/>
    <col customWidth="1" min="35" max="35" width="18.86"/>
    <col customWidth="1" min="36" max="37" width="7.71"/>
    <col customWidth="1" min="38" max="38" width="6.0"/>
    <col customWidth="1" min="39" max="39" width="18.86"/>
    <col customWidth="1" min="40" max="40" width="8.29"/>
    <col customWidth="1" min="41" max="41" width="7.29"/>
    <col customWidth="1" min="42" max="42" width="6.43"/>
    <col customWidth="1" min="43" max="43" width="18.86"/>
    <col customWidth="1" min="44" max="44" width="8.57"/>
    <col customWidth="1" min="45" max="45" width="7.0"/>
    <col customWidth="1" min="46" max="46" width="6.0"/>
    <col customWidth="1" min="47" max="47" width="18.86"/>
    <col customWidth="1" min="48" max="48" width="8.14"/>
    <col customWidth="1" min="49" max="49" width="6.57"/>
    <col customWidth="1" min="50" max="50" width="6.14"/>
    <col customWidth="1" min="51" max="51" width="9.14"/>
  </cols>
  <sheetData>
    <row r="1" ht="15.7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2" t="s">
        <v>12</v>
      </c>
      <c r="N1" s="1">
        <v>-1.0</v>
      </c>
      <c r="O1" s="1">
        <v>1.0</v>
      </c>
      <c r="P1" s="1">
        <v>-1.0</v>
      </c>
      <c r="Q1" s="1">
        <v>1.0</v>
      </c>
      <c r="R1" s="1">
        <v>-1.0</v>
      </c>
      <c r="S1" s="1">
        <v>-1.0</v>
      </c>
      <c r="T1" s="1">
        <v>1.0</v>
      </c>
      <c r="U1" s="2" t="s">
        <v>13</v>
      </c>
      <c r="V1" s="1">
        <v>1.0</v>
      </c>
      <c r="W1" s="1">
        <v>1.0</v>
      </c>
      <c r="X1" s="1">
        <v>1.0</v>
      </c>
      <c r="Y1" s="1">
        <v>1.0</v>
      </c>
      <c r="Z1" s="1">
        <v>-1.0</v>
      </c>
      <c r="AA1" s="1">
        <v>-1.0</v>
      </c>
      <c r="AB1" s="1">
        <v>1.0</v>
      </c>
      <c r="AC1" s="2" t="s">
        <v>14</v>
      </c>
      <c r="AD1" s="1" t="s">
        <v>15</v>
      </c>
      <c r="AE1" s="2" t="s">
        <v>16</v>
      </c>
      <c r="AF1" s="4" t="s">
        <v>17</v>
      </c>
      <c r="AG1" s="5" t="s">
        <v>18</v>
      </c>
      <c r="AH1" s="6" t="s">
        <v>15</v>
      </c>
      <c r="AI1" s="2" t="s">
        <v>19</v>
      </c>
      <c r="AJ1" s="4" t="s">
        <v>17</v>
      </c>
      <c r="AK1" s="5" t="s">
        <v>18</v>
      </c>
      <c r="AL1" s="6" t="s">
        <v>15</v>
      </c>
      <c r="AM1" s="2" t="s">
        <v>20</v>
      </c>
      <c r="AN1" s="4" t="s">
        <v>17</v>
      </c>
      <c r="AO1" s="5" t="s">
        <v>18</v>
      </c>
      <c r="AP1" s="6" t="s">
        <v>15</v>
      </c>
      <c r="AQ1" s="2" t="s">
        <v>21</v>
      </c>
      <c r="AR1" s="4" t="s">
        <v>17</v>
      </c>
      <c r="AS1" s="5" t="s">
        <v>18</v>
      </c>
      <c r="AT1" s="6" t="s">
        <v>15</v>
      </c>
      <c r="AU1" s="2" t="s">
        <v>22</v>
      </c>
      <c r="AV1" s="4" t="s">
        <v>17</v>
      </c>
      <c r="AW1" s="5" t="s">
        <v>18</v>
      </c>
      <c r="AX1" s="6" t="s">
        <v>15</v>
      </c>
      <c r="AY1" s="7" t="s">
        <v>23</v>
      </c>
    </row>
    <row r="2" ht="15.75" customHeight="1">
      <c r="A2" s="8">
        <v>1.0</v>
      </c>
      <c r="B2" s="9">
        <v>45237.402094756944</v>
      </c>
      <c r="C2" s="10" t="s">
        <v>24</v>
      </c>
      <c r="D2" s="10" t="s">
        <v>25</v>
      </c>
      <c r="E2" s="11">
        <v>356942.0</v>
      </c>
      <c r="F2" s="12">
        <f t="shared" ref="F2:F4" si="1">INT(E2/100000)</f>
        <v>3</v>
      </c>
      <c r="G2" s="12">
        <f t="shared" ref="G2:G4" si="2">INT(($E2-100000*F2)/10000)</f>
        <v>5</v>
      </c>
      <c r="H2" s="12">
        <f t="shared" ref="H2:H4" si="3">INT(($E2-100000*F2-10000*G2)/1000)</f>
        <v>6</v>
      </c>
      <c r="I2" s="12">
        <f t="shared" ref="I2:I4" si="4">INT(($E2-100000*$F2-10000*$G2-1000*$H2)/100)</f>
        <v>9</v>
      </c>
      <c r="J2" s="12">
        <f t="shared" ref="J2:J4" si="5">INT(($E2-100000*$F2-10000*$G2-1000*$H2-100*$I2)/10)</f>
        <v>4</v>
      </c>
      <c r="K2" s="12">
        <f t="shared" ref="K2:K4" si="6">INT(($E2-100000*$F2-10000*$G2-1000*$H2-100*$I2-10*$J2))</f>
        <v>2</v>
      </c>
      <c r="L2" s="13">
        <v>1.0</v>
      </c>
      <c r="M2" s="10" t="s">
        <v>26</v>
      </c>
      <c r="N2" s="13">
        <f t="shared" ref="N2:N13" si="7">IF(ISERROR(FIND("Impulsive sources like balloons",M2,1)),0,N$1)</f>
        <v>0</v>
      </c>
      <c r="O2" s="13">
        <f t="shared" ref="O2:O13" si="8">IF(ISERROR(FIND("A dodecahedron loudspeaker ensures a reasonably omnidirectional emission",M2,1)),0,O$1)</f>
        <v>1</v>
      </c>
      <c r="P2" s="13">
        <f t="shared" ref="P2:P13" si="9">IF(ISERROR(FIND("A dodecahedron loudspeaker provides natively a very flat spectrum",M2,1)),0,P$1)</f>
        <v>0</v>
      </c>
      <c r="Q2" s="13">
        <f t="shared" ref="Q2:Q13" si="10">IF(ISERROR(FIND("A dodecahedron loudspeaker requires digital equalisation for emitting a flat spectrum",M2,1)),0,Q$1)</f>
        <v>1</v>
      </c>
      <c r="R2" s="13">
        <f t="shared" ref="R2:R13" si="11">IF(ISERROR(FIND("The MLS (Maximum Length Sequence)",M2,1)),0,R$1)</f>
        <v>0</v>
      </c>
      <c r="S2" s="13">
        <f t="shared" ref="S2:S13" si="12">IF(ISERROR(FIND("The TDS (chirp)",M2,1)),0,S$1)</f>
        <v>0</v>
      </c>
      <c r="T2" s="13">
        <f t="shared" ref="T2:T13" si="13">IF(ISERROR(FIND("The ESS (exponential sine sweep) signal is immune from not linear distortion",M2,1)),0,T$1)</f>
        <v>1</v>
      </c>
      <c r="U2" s="10" t="s">
        <v>27</v>
      </c>
      <c r="V2" s="13">
        <f t="shared" ref="V2:V13" si="14">IF(ISERROR(FIND("The SPL",U2,1)),0,V$1)</f>
        <v>1</v>
      </c>
      <c r="W2" s="13">
        <f t="shared" ref="W2:W13" si="15">IF(ISERROR(FIND("The Reverberation Time",U2,1)),0,W$1)</f>
        <v>1</v>
      </c>
      <c r="X2" s="13">
        <f t="shared" ref="X2:X13" si="16">IF(ISERROR(FIND("C50",U2,1)),0,X$1)</f>
        <v>1</v>
      </c>
      <c r="Y2" s="13">
        <f t="shared" ref="Y2:Y13" si="17">IF(ISERROR(FIND("C80",U2,1)),0,Y$1)</f>
        <v>1</v>
      </c>
      <c r="Z2" s="13">
        <f t="shared" ref="Z2:Z13" si="18">IF(ISERROR(FIND("IACC",U2,1)),0,Z$1)</f>
        <v>0</v>
      </c>
      <c r="AA2" s="13">
        <f t="shared" ref="AA2:AA13" si="19">IF(ISERROR(FIND("JLF",U2,1)),0,AA$1)</f>
        <v>0</v>
      </c>
      <c r="AB2" s="13">
        <f t="shared" ref="AB2:AB13" si="20">IF(ISERROR(FIND("STI",U2,1)),0,AB$1)</f>
        <v>1</v>
      </c>
      <c r="AC2" s="10" t="s">
        <v>28</v>
      </c>
      <c r="AD2" s="13">
        <v>1.0</v>
      </c>
      <c r="AE2" s="10" t="s">
        <v>29</v>
      </c>
      <c r="AF2" s="14">
        <f>60/((80+'Form responses 1'!K2-(40+'Form responses 1'!J2))/(2+'Form responses 1'!I2/5))</f>
        <v>6</v>
      </c>
      <c r="AG2" s="15" t="s">
        <v>30</v>
      </c>
      <c r="AH2" s="13">
        <f t="shared" ref="AH2:AH6" si="21">IF(AE2="",0,IF(EXACT(RIGHT(AE2,1),"s"),IF(ABS(VALUE(LEFT(AE2,FIND(" ",AE2,1)))-AF2)&lt;=0.5,1,-1),-1))</f>
        <v>1</v>
      </c>
      <c r="AI2" s="10" t="s">
        <v>31</v>
      </c>
      <c r="AJ2" s="14">
        <f t="shared" ref="AJ2:AJ13" si="22">(2^(14+K2)-1)/48000</f>
        <v>1.3653125</v>
      </c>
      <c r="AK2" s="15" t="s">
        <v>30</v>
      </c>
      <c r="AL2" s="13">
        <f t="shared" ref="AL2:AL6" si="23">IF(AI2="",0,IF(EXACT(RIGHT(AI2,1),"s"),IF(ABS(VALUE(LEFT(AI2,FIND(" ",AI2,1)))-AJ2)&lt;=0.5,1,-1),-1))</f>
        <v>1</v>
      </c>
      <c r="AM2" s="15"/>
      <c r="AN2" s="14">
        <f t="shared" ref="AN2:AN13" si="24">2*(4+K2)+2+J2/2</f>
        <v>16</v>
      </c>
      <c r="AO2" s="15" t="s">
        <v>30</v>
      </c>
      <c r="AP2" s="13">
        <f t="shared" ref="AP2:AP6" si="25">IF(AM2="",0,IF(EXACT(RIGHT(AM2,1),"s"),IF(ABS(VALUE(LEFT(AM2,FIND(" ",AM2,1)))-AN2)&lt;=0.5,1,-1),-1))</f>
        <v>0</v>
      </c>
      <c r="AQ2" s="16">
        <v>0.468</v>
      </c>
      <c r="AR2" s="17">
        <f t="shared" ref="AR2:AR13" si="26">0.05+K2/100+10^(-(3+J2/4)/10)</f>
        <v>0.4681071706</v>
      </c>
      <c r="AS2" s="15"/>
      <c r="AT2" s="13">
        <f t="shared" ref="AT2:AT6" si="27">IF(AQ2="",0,IF(ABS(AQ2-AR2)&lt;=0.05,1,-1))</f>
        <v>1</v>
      </c>
      <c r="AU2" s="10" t="s">
        <v>32</v>
      </c>
      <c r="AV2" s="14">
        <f t="shared" ref="AV2:AV13" si="28">20*LOG10((400+J2*10+K2)/(7+J2)*(300+I2*10))-44</f>
        <v>39.90188382</v>
      </c>
      <c r="AW2" s="15" t="s">
        <v>33</v>
      </c>
      <c r="AX2" s="13">
        <f t="shared" ref="AX2:AX6" si="29">IF(AU2="",0,IF(EXACT(RIGHT(AU2,2),"dB"),IF(ABS(VALUE(LEFT(AU2,FIND(" ",AU2,1)))-AV2)&lt;=0.5,1,-1),-1))</f>
        <v>1</v>
      </c>
      <c r="AY2" s="18">
        <f t="shared" ref="AY2:AY13" si="30">L2+SUM(N2:T2)+SUM(V2:AB2)+AD2+AH2+AL2+AP2+AT2+AX2</f>
        <v>14</v>
      </c>
    </row>
    <row r="3" ht="15.75" customHeight="1">
      <c r="A3" s="8">
        <v>2.0</v>
      </c>
      <c r="B3" s="9">
        <v>45237.40271540509</v>
      </c>
      <c r="C3" s="10" t="s">
        <v>34</v>
      </c>
      <c r="D3" s="10" t="s">
        <v>35</v>
      </c>
      <c r="E3" s="11">
        <v>365846.0</v>
      </c>
      <c r="F3" s="12">
        <f t="shared" si="1"/>
        <v>3</v>
      </c>
      <c r="G3" s="12">
        <f t="shared" si="2"/>
        <v>6</v>
      </c>
      <c r="H3" s="12">
        <f t="shared" si="3"/>
        <v>5</v>
      </c>
      <c r="I3" s="12">
        <f t="shared" si="4"/>
        <v>8</v>
      </c>
      <c r="J3" s="12">
        <f t="shared" si="5"/>
        <v>4</v>
      </c>
      <c r="K3" s="12">
        <f t="shared" si="6"/>
        <v>6</v>
      </c>
      <c r="L3" s="13">
        <v>1.0</v>
      </c>
      <c r="M3" s="10" t="s">
        <v>36</v>
      </c>
      <c r="N3" s="13">
        <f t="shared" si="7"/>
        <v>0</v>
      </c>
      <c r="O3" s="13">
        <f t="shared" si="8"/>
        <v>1</v>
      </c>
      <c r="P3" s="13">
        <f t="shared" si="9"/>
        <v>0</v>
      </c>
      <c r="Q3" s="13">
        <f t="shared" si="10"/>
        <v>1</v>
      </c>
      <c r="R3" s="13">
        <f t="shared" si="11"/>
        <v>0</v>
      </c>
      <c r="S3" s="13">
        <f t="shared" si="12"/>
        <v>0</v>
      </c>
      <c r="T3" s="13">
        <f t="shared" si="13"/>
        <v>0</v>
      </c>
      <c r="U3" s="10" t="s">
        <v>37</v>
      </c>
      <c r="V3" s="13">
        <f t="shared" si="14"/>
        <v>0</v>
      </c>
      <c r="W3" s="13">
        <f t="shared" si="15"/>
        <v>1</v>
      </c>
      <c r="X3" s="13">
        <f t="shared" si="16"/>
        <v>0</v>
      </c>
      <c r="Y3" s="13">
        <f t="shared" si="17"/>
        <v>0</v>
      </c>
      <c r="Z3" s="13">
        <f t="shared" si="18"/>
        <v>0</v>
      </c>
      <c r="AA3" s="13">
        <f t="shared" si="19"/>
        <v>0</v>
      </c>
      <c r="AB3" s="13">
        <f t="shared" si="20"/>
        <v>1</v>
      </c>
      <c r="AC3" s="10" t="s">
        <v>28</v>
      </c>
      <c r="AD3" s="13">
        <v>1.0</v>
      </c>
      <c r="AE3" s="10" t="s">
        <v>38</v>
      </c>
      <c r="AF3" s="14">
        <f>60/((80+'Form responses 1'!K3-(40+'Form responses 1'!J3))/(2+'Form responses 1'!I3/5))</f>
        <v>5.142857143</v>
      </c>
      <c r="AG3" s="15" t="s">
        <v>30</v>
      </c>
      <c r="AH3" s="13">
        <f t="shared" si="21"/>
        <v>-1</v>
      </c>
      <c r="AI3" s="10" t="s">
        <v>39</v>
      </c>
      <c r="AJ3" s="14">
        <f t="shared" si="22"/>
        <v>21.8453125</v>
      </c>
      <c r="AK3" s="15" t="s">
        <v>30</v>
      </c>
      <c r="AL3" s="13">
        <f t="shared" si="23"/>
        <v>1</v>
      </c>
      <c r="AM3" s="15"/>
      <c r="AN3" s="14">
        <f t="shared" si="24"/>
        <v>24</v>
      </c>
      <c r="AO3" s="15" t="s">
        <v>30</v>
      </c>
      <c r="AP3" s="13">
        <f t="shared" si="25"/>
        <v>0</v>
      </c>
      <c r="AQ3" s="16">
        <v>0.49</v>
      </c>
      <c r="AR3" s="17">
        <f t="shared" si="26"/>
        <v>0.5081071706</v>
      </c>
      <c r="AS3" s="15"/>
      <c r="AT3" s="13">
        <f t="shared" si="27"/>
        <v>1</v>
      </c>
      <c r="AU3" s="10" t="s">
        <v>40</v>
      </c>
      <c r="AV3" s="14">
        <f t="shared" si="28"/>
        <v>39.7545154</v>
      </c>
      <c r="AW3" s="15" t="s">
        <v>33</v>
      </c>
      <c r="AX3" s="13">
        <f t="shared" si="29"/>
        <v>-1</v>
      </c>
      <c r="AY3" s="18">
        <f t="shared" si="30"/>
        <v>6</v>
      </c>
    </row>
    <row r="4" ht="15.75" customHeight="1">
      <c r="A4" s="8">
        <v>3.0</v>
      </c>
      <c r="B4" s="9">
        <v>45237.40292584491</v>
      </c>
      <c r="C4" s="10" t="s">
        <v>41</v>
      </c>
      <c r="D4" s="10" t="s">
        <v>42</v>
      </c>
      <c r="E4" s="11">
        <v>365868.0</v>
      </c>
      <c r="F4" s="12">
        <f t="shared" si="1"/>
        <v>3</v>
      </c>
      <c r="G4" s="12">
        <f t="shared" si="2"/>
        <v>6</v>
      </c>
      <c r="H4" s="12">
        <f t="shared" si="3"/>
        <v>5</v>
      </c>
      <c r="I4" s="12">
        <f t="shared" si="4"/>
        <v>8</v>
      </c>
      <c r="J4" s="12">
        <f t="shared" si="5"/>
        <v>6</v>
      </c>
      <c r="K4" s="12">
        <f t="shared" si="6"/>
        <v>8</v>
      </c>
      <c r="L4" s="13">
        <v>1.0</v>
      </c>
      <c r="M4" s="10" t="s">
        <v>43</v>
      </c>
      <c r="N4" s="13">
        <f t="shared" si="7"/>
        <v>-1</v>
      </c>
      <c r="O4" s="13">
        <f t="shared" si="8"/>
        <v>1</v>
      </c>
      <c r="P4" s="13">
        <f t="shared" si="9"/>
        <v>0</v>
      </c>
      <c r="Q4" s="13">
        <f t="shared" si="10"/>
        <v>0</v>
      </c>
      <c r="R4" s="13">
        <f t="shared" si="11"/>
        <v>0</v>
      </c>
      <c r="S4" s="13">
        <f t="shared" si="12"/>
        <v>0</v>
      </c>
      <c r="T4" s="13">
        <f t="shared" si="13"/>
        <v>0</v>
      </c>
      <c r="U4" s="10" t="s">
        <v>44</v>
      </c>
      <c r="V4" s="13">
        <f t="shared" si="14"/>
        <v>1</v>
      </c>
      <c r="W4" s="13">
        <f t="shared" si="15"/>
        <v>0</v>
      </c>
      <c r="X4" s="13">
        <f t="shared" si="16"/>
        <v>0</v>
      </c>
      <c r="Y4" s="13">
        <f t="shared" si="17"/>
        <v>0</v>
      </c>
      <c r="Z4" s="13">
        <f t="shared" si="18"/>
        <v>0</v>
      </c>
      <c r="AA4" s="13">
        <f t="shared" si="19"/>
        <v>0</v>
      </c>
      <c r="AB4" s="13">
        <f t="shared" si="20"/>
        <v>0</v>
      </c>
      <c r="AC4" s="10" t="s">
        <v>28</v>
      </c>
      <c r="AD4" s="13">
        <v>1.0</v>
      </c>
      <c r="AE4" s="10" t="s">
        <v>45</v>
      </c>
      <c r="AF4" s="14">
        <f>60/((80+'Form responses 1'!K4-(40+'Form responses 1'!J4))/(2+'Form responses 1'!I4/5))</f>
        <v>5.142857143</v>
      </c>
      <c r="AG4" s="15" t="s">
        <v>30</v>
      </c>
      <c r="AH4" s="13">
        <f t="shared" si="21"/>
        <v>-1</v>
      </c>
      <c r="AI4" s="10" t="s">
        <v>46</v>
      </c>
      <c r="AJ4" s="14">
        <f t="shared" si="22"/>
        <v>87.3813125</v>
      </c>
      <c r="AK4" s="15" t="s">
        <v>30</v>
      </c>
      <c r="AL4" s="13">
        <f t="shared" si="23"/>
        <v>1</v>
      </c>
      <c r="AM4" s="10" t="s">
        <v>47</v>
      </c>
      <c r="AN4" s="14">
        <f t="shared" si="24"/>
        <v>29</v>
      </c>
      <c r="AO4" s="15" t="s">
        <v>30</v>
      </c>
      <c r="AP4" s="13">
        <f t="shared" si="25"/>
        <v>-1</v>
      </c>
      <c r="AQ4" s="16">
        <v>0.534</v>
      </c>
      <c r="AR4" s="17">
        <f t="shared" si="26"/>
        <v>0.4848133892</v>
      </c>
      <c r="AS4" s="15"/>
      <c r="AT4" s="13">
        <f t="shared" si="27"/>
        <v>1</v>
      </c>
      <c r="AU4" s="19">
        <v>60.14</v>
      </c>
      <c r="AV4" s="14">
        <f t="shared" si="28"/>
        <v>38.72172195</v>
      </c>
      <c r="AW4" s="15" t="s">
        <v>33</v>
      </c>
      <c r="AX4" s="13">
        <f t="shared" si="29"/>
        <v>-1</v>
      </c>
      <c r="AY4" s="18">
        <f t="shared" si="30"/>
        <v>2</v>
      </c>
    </row>
    <row r="5" ht="15.75" customHeight="1">
      <c r="A5" s="8">
        <v>4.0</v>
      </c>
      <c r="B5" s="9">
        <v>45237.4032446875</v>
      </c>
      <c r="C5" s="10" t="s">
        <v>48</v>
      </c>
      <c r="D5" s="10" t="s">
        <v>49</v>
      </c>
      <c r="E5" s="20" t="s">
        <v>50</v>
      </c>
      <c r="F5" s="12">
        <v>3.0</v>
      </c>
      <c r="G5" s="12">
        <v>6.0</v>
      </c>
      <c r="H5" s="12">
        <v>6.0</v>
      </c>
      <c r="I5" s="12">
        <v>0.0</v>
      </c>
      <c r="J5" s="12">
        <v>4.0</v>
      </c>
      <c r="K5" s="12">
        <v>3.0</v>
      </c>
      <c r="L5" s="13">
        <v>1.0</v>
      </c>
      <c r="M5" s="10" t="s">
        <v>36</v>
      </c>
      <c r="N5" s="13">
        <f t="shared" si="7"/>
        <v>0</v>
      </c>
      <c r="O5" s="13">
        <f t="shared" si="8"/>
        <v>1</v>
      </c>
      <c r="P5" s="13">
        <f t="shared" si="9"/>
        <v>0</v>
      </c>
      <c r="Q5" s="13">
        <f t="shared" si="10"/>
        <v>1</v>
      </c>
      <c r="R5" s="13">
        <f t="shared" si="11"/>
        <v>0</v>
      </c>
      <c r="S5" s="13">
        <f t="shared" si="12"/>
        <v>0</v>
      </c>
      <c r="T5" s="13">
        <f t="shared" si="13"/>
        <v>0</v>
      </c>
      <c r="U5" s="10" t="s">
        <v>51</v>
      </c>
      <c r="V5" s="13">
        <f t="shared" si="14"/>
        <v>1</v>
      </c>
      <c r="W5" s="13">
        <f t="shared" si="15"/>
        <v>1</v>
      </c>
      <c r="X5" s="13">
        <f t="shared" si="16"/>
        <v>0</v>
      </c>
      <c r="Y5" s="13">
        <f t="shared" si="17"/>
        <v>0</v>
      </c>
      <c r="Z5" s="13">
        <f t="shared" si="18"/>
        <v>0</v>
      </c>
      <c r="AA5" s="13">
        <f t="shared" si="19"/>
        <v>0</v>
      </c>
      <c r="AB5" s="13">
        <f t="shared" si="20"/>
        <v>0</v>
      </c>
      <c r="AC5" s="10" t="s">
        <v>28</v>
      </c>
      <c r="AD5" s="13">
        <v>1.0</v>
      </c>
      <c r="AE5" s="15"/>
      <c r="AF5" s="14">
        <f>60/((80+'Form responses 1'!K5-(40+'Form responses 1'!J5))/(2+'Form responses 1'!I5/5))</f>
        <v>3.076923077</v>
      </c>
      <c r="AG5" s="15" t="s">
        <v>30</v>
      </c>
      <c r="AH5" s="13">
        <f t="shared" si="21"/>
        <v>0</v>
      </c>
      <c r="AI5" s="15"/>
      <c r="AJ5" s="14">
        <f t="shared" si="22"/>
        <v>2.730645833</v>
      </c>
      <c r="AK5" s="15" t="s">
        <v>30</v>
      </c>
      <c r="AL5" s="13">
        <f t="shared" si="23"/>
        <v>0</v>
      </c>
      <c r="AM5" s="15"/>
      <c r="AN5" s="14">
        <f t="shared" si="24"/>
        <v>18</v>
      </c>
      <c r="AO5" s="15" t="s">
        <v>30</v>
      </c>
      <c r="AP5" s="13">
        <f t="shared" si="25"/>
        <v>0</v>
      </c>
      <c r="AQ5" s="21"/>
      <c r="AR5" s="17">
        <f t="shared" si="26"/>
        <v>0.4781071706</v>
      </c>
      <c r="AS5" s="15"/>
      <c r="AT5" s="13">
        <f t="shared" si="27"/>
        <v>0</v>
      </c>
      <c r="AU5" s="10" t="s">
        <v>52</v>
      </c>
      <c r="AV5" s="14">
        <f t="shared" si="28"/>
        <v>37.64264592</v>
      </c>
      <c r="AW5" s="15" t="s">
        <v>33</v>
      </c>
      <c r="AX5" s="13">
        <f t="shared" si="29"/>
        <v>1</v>
      </c>
      <c r="AY5" s="18">
        <f t="shared" si="30"/>
        <v>7</v>
      </c>
    </row>
    <row r="6" ht="15.75" customHeight="1">
      <c r="A6" s="8">
        <v>5.0</v>
      </c>
      <c r="B6" s="9">
        <v>45237.40356390046</v>
      </c>
      <c r="C6" s="10" t="s">
        <v>53</v>
      </c>
      <c r="D6" s="10" t="s">
        <v>54</v>
      </c>
      <c r="E6" s="11">
        <v>365865.0</v>
      </c>
      <c r="F6" s="12">
        <f t="shared" ref="F6:F13" si="31">INT(E6/100000)</f>
        <v>3</v>
      </c>
      <c r="G6" s="12">
        <f t="shared" ref="G6:G13" si="32">INT(($E6-100000*F6)/10000)</f>
        <v>6</v>
      </c>
      <c r="H6" s="12">
        <f t="shared" ref="H6:H13" si="33">INT(($E6-100000*F6-10000*G6)/1000)</f>
        <v>5</v>
      </c>
      <c r="I6" s="12">
        <f t="shared" ref="I6:I13" si="34">INT(($E6-100000*$F6-10000*$G6-1000*$H6)/100)</f>
        <v>8</v>
      </c>
      <c r="J6" s="12">
        <f t="shared" ref="J6:J13" si="35">INT(($E6-100000*$F6-10000*$G6-1000*$H6-100*$I6)/10)</f>
        <v>6</v>
      </c>
      <c r="K6" s="12">
        <f t="shared" ref="K6:K13" si="36">INT(($E6-100000*$F6-10000*$G6-1000*$H6-100*$I6-10*$J6))</f>
        <v>5</v>
      </c>
      <c r="L6" s="13">
        <v>1.0</v>
      </c>
      <c r="M6" s="10" t="s">
        <v>26</v>
      </c>
      <c r="N6" s="13">
        <f t="shared" si="7"/>
        <v>0</v>
      </c>
      <c r="O6" s="13">
        <f t="shared" si="8"/>
        <v>1</v>
      </c>
      <c r="P6" s="13">
        <f t="shared" si="9"/>
        <v>0</v>
      </c>
      <c r="Q6" s="13">
        <f t="shared" si="10"/>
        <v>1</v>
      </c>
      <c r="R6" s="13">
        <f t="shared" si="11"/>
        <v>0</v>
      </c>
      <c r="S6" s="13">
        <f t="shared" si="12"/>
        <v>0</v>
      </c>
      <c r="T6" s="13">
        <f t="shared" si="13"/>
        <v>1</v>
      </c>
      <c r="U6" s="10" t="s">
        <v>55</v>
      </c>
      <c r="V6" s="13">
        <f t="shared" si="14"/>
        <v>1</v>
      </c>
      <c r="W6" s="13">
        <f t="shared" si="15"/>
        <v>1</v>
      </c>
      <c r="X6" s="13">
        <f t="shared" si="16"/>
        <v>1</v>
      </c>
      <c r="Y6" s="13">
        <f t="shared" si="17"/>
        <v>1</v>
      </c>
      <c r="Z6" s="13">
        <f t="shared" si="18"/>
        <v>0</v>
      </c>
      <c r="AA6" s="13">
        <f t="shared" si="19"/>
        <v>0</v>
      </c>
      <c r="AB6" s="13">
        <f t="shared" si="20"/>
        <v>0</v>
      </c>
      <c r="AC6" s="10" t="s">
        <v>28</v>
      </c>
      <c r="AD6" s="13">
        <v>1.0</v>
      </c>
      <c r="AE6" s="10" t="s">
        <v>56</v>
      </c>
      <c r="AF6" s="14">
        <f>60/((80+'Form responses 1'!K6-(40+'Form responses 1'!J6))/(2+'Form responses 1'!I6/5))</f>
        <v>5.538461538</v>
      </c>
      <c r="AG6" s="15" t="s">
        <v>30</v>
      </c>
      <c r="AH6" s="13">
        <f t="shared" si="21"/>
        <v>-1</v>
      </c>
      <c r="AI6" s="10" t="s">
        <v>57</v>
      </c>
      <c r="AJ6" s="14">
        <f t="shared" si="22"/>
        <v>10.92264583</v>
      </c>
      <c r="AK6" s="15" t="s">
        <v>30</v>
      </c>
      <c r="AL6" s="13">
        <f t="shared" si="23"/>
        <v>1</v>
      </c>
      <c r="AM6" s="10" t="s">
        <v>58</v>
      </c>
      <c r="AN6" s="14">
        <f t="shared" si="24"/>
        <v>23</v>
      </c>
      <c r="AO6" s="15" t="s">
        <v>30</v>
      </c>
      <c r="AP6" s="13">
        <f t="shared" si="25"/>
        <v>1</v>
      </c>
      <c r="AQ6" s="16">
        <v>0.07</v>
      </c>
      <c r="AR6" s="17">
        <f t="shared" si="26"/>
        <v>0.4548133892</v>
      </c>
      <c r="AS6" s="15"/>
      <c r="AT6" s="13">
        <f t="shared" si="27"/>
        <v>-1</v>
      </c>
      <c r="AU6" s="10" t="s">
        <v>59</v>
      </c>
      <c r="AV6" s="14">
        <f t="shared" si="28"/>
        <v>38.66586394</v>
      </c>
      <c r="AW6" s="15" t="s">
        <v>33</v>
      </c>
      <c r="AX6" s="13">
        <f t="shared" si="29"/>
        <v>-1</v>
      </c>
      <c r="AY6" s="18">
        <f t="shared" si="30"/>
        <v>8</v>
      </c>
    </row>
    <row r="7" ht="15.75" customHeight="1">
      <c r="A7" s="8">
        <v>6.0</v>
      </c>
      <c r="B7" s="9">
        <v>45237.40408552083</v>
      </c>
      <c r="C7" s="10" t="s">
        <v>60</v>
      </c>
      <c r="D7" s="10" t="s">
        <v>61</v>
      </c>
      <c r="E7" s="11">
        <v>367504.0</v>
      </c>
      <c r="F7" s="12">
        <f t="shared" si="31"/>
        <v>3</v>
      </c>
      <c r="G7" s="12">
        <f t="shared" si="32"/>
        <v>6</v>
      </c>
      <c r="H7" s="12">
        <f t="shared" si="33"/>
        <v>7</v>
      </c>
      <c r="I7" s="12">
        <f t="shared" si="34"/>
        <v>5</v>
      </c>
      <c r="J7" s="12">
        <f t="shared" si="35"/>
        <v>0</v>
      </c>
      <c r="K7" s="12">
        <f t="shared" si="36"/>
        <v>4</v>
      </c>
      <c r="L7" s="13">
        <v>1.0</v>
      </c>
      <c r="M7" s="10" t="s">
        <v>62</v>
      </c>
      <c r="N7" s="13">
        <f t="shared" si="7"/>
        <v>0</v>
      </c>
      <c r="O7" s="13">
        <f t="shared" si="8"/>
        <v>1</v>
      </c>
      <c r="P7" s="13">
        <f t="shared" si="9"/>
        <v>-1</v>
      </c>
      <c r="Q7" s="13">
        <f t="shared" si="10"/>
        <v>0</v>
      </c>
      <c r="R7" s="13">
        <f t="shared" si="11"/>
        <v>0</v>
      </c>
      <c r="S7" s="13">
        <f t="shared" si="12"/>
        <v>-1</v>
      </c>
      <c r="T7" s="13">
        <f t="shared" si="13"/>
        <v>0</v>
      </c>
      <c r="U7" s="10" t="s">
        <v>55</v>
      </c>
      <c r="V7" s="13">
        <f t="shared" si="14"/>
        <v>1</v>
      </c>
      <c r="W7" s="13">
        <f t="shared" si="15"/>
        <v>1</v>
      </c>
      <c r="X7" s="13">
        <f t="shared" si="16"/>
        <v>1</v>
      </c>
      <c r="Y7" s="13">
        <f t="shared" si="17"/>
        <v>1</v>
      </c>
      <c r="Z7" s="13">
        <f t="shared" si="18"/>
        <v>0</v>
      </c>
      <c r="AA7" s="13">
        <f t="shared" si="19"/>
        <v>0</v>
      </c>
      <c r="AB7" s="13">
        <f t="shared" si="20"/>
        <v>0</v>
      </c>
      <c r="AC7" s="10" t="s">
        <v>63</v>
      </c>
      <c r="AD7" s="13">
        <v>-1.0</v>
      </c>
      <c r="AE7" s="22" t="s">
        <v>64</v>
      </c>
      <c r="AF7" s="14">
        <f>60/((80+'Form responses 1'!K7-(40+'Form responses 1'!J7))/(2+'Form responses 1'!I7/5))</f>
        <v>4.090909091</v>
      </c>
      <c r="AG7" s="15" t="s">
        <v>30</v>
      </c>
      <c r="AH7" s="13">
        <v>-1.0</v>
      </c>
      <c r="AI7" s="22" t="s">
        <v>65</v>
      </c>
      <c r="AJ7" s="14">
        <f t="shared" si="22"/>
        <v>5.4613125</v>
      </c>
      <c r="AK7" s="15" t="s">
        <v>30</v>
      </c>
      <c r="AL7" s="13">
        <v>-1.0</v>
      </c>
      <c r="AM7" s="22" t="s">
        <v>66</v>
      </c>
      <c r="AN7" s="14">
        <f t="shared" si="24"/>
        <v>18</v>
      </c>
      <c r="AO7" s="15" t="s">
        <v>30</v>
      </c>
      <c r="AP7" s="13">
        <v>-1.0</v>
      </c>
      <c r="AQ7" s="23" t="s">
        <v>67</v>
      </c>
      <c r="AR7" s="17">
        <f t="shared" si="26"/>
        <v>0.5911872336</v>
      </c>
      <c r="AS7" s="15"/>
      <c r="AT7" s="13">
        <v>-1.0</v>
      </c>
      <c r="AU7" s="22" t="s">
        <v>68</v>
      </c>
      <c r="AV7" s="14">
        <f t="shared" si="28"/>
        <v>42.10702739</v>
      </c>
      <c r="AW7" s="15" t="s">
        <v>33</v>
      </c>
      <c r="AX7" s="13">
        <v>-1.0</v>
      </c>
      <c r="AY7" s="18">
        <f t="shared" si="30"/>
        <v>-2</v>
      </c>
    </row>
    <row r="8" ht="15.75" customHeight="1">
      <c r="A8" s="8">
        <v>7.0</v>
      </c>
      <c r="B8" s="9">
        <v>45237.40410679398</v>
      </c>
      <c r="C8" s="10" t="s">
        <v>69</v>
      </c>
      <c r="D8" s="10" t="s">
        <v>70</v>
      </c>
      <c r="E8" s="11">
        <v>367800.0</v>
      </c>
      <c r="F8" s="12">
        <f t="shared" si="31"/>
        <v>3</v>
      </c>
      <c r="G8" s="12">
        <f t="shared" si="32"/>
        <v>6</v>
      </c>
      <c r="H8" s="12">
        <f t="shared" si="33"/>
        <v>7</v>
      </c>
      <c r="I8" s="12">
        <f t="shared" si="34"/>
        <v>8</v>
      </c>
      <c r="J8" s="12">
        <f t="shared" si="35"/>
        <v>0</v>
      </c>
      <c r="K8" s="12">
        <f t="shared" si="36"/>
        <v>0</v>
      </c>
      <c r="L8" s="13">
        <v>1.0</v>
      </c>
      <c r="M8" s="10" t="s">
        <v>71</v>
      </c>
      <c r="N8" s="13">
        <f t="shared" si="7"/>
        <v>-1</v>
      </c>
      <c r="O8" s="13">
        <f t="shared" si="8"/>
        <v>0</v>
      </c>
      <c r="P8" s="13">
        <f t="shared" si="9"/>
        <v>-1</v>
      </c>
      <c r="Q8" s="13">
        <f t="shared" si="10"/>
        <v>0</v>
      </c>
      <c r="R8" s="13">
        <f t="shared" si="11"/>
        <v>0</v>
      </c>
      <c r="S8" s="13">
        <f t="shared" si="12"/>
        <v>0</v>
      </c>
      <c r="T8" s="13">
        <f t="shared" si="13"/>
        <v>0</v>
      </c>
      <c r="U8" s="10" t="s">
        <v>72</v>
      </c>
      <c r="V8" s="13">
        <f t="shared" si="14"/>
        <v>1</v>
      </c>
      <c r="W8" s="13">
        <f t="shared" si="15"/>
        <v>0</v>
      </c>
      <c r="X8" s="13">
        <f t="shared" si="16"/>
        <v>0</v>
      </c>
      <c r="Y8" s="13">
        <f t="shared" si="17"/>
        <v>0</v>
      </c>
      <c r="Z8" s="13">
        <f t="shared" si="18"/>
        <v>0</v>
      </c>
      <c r="AA8" s="13">
        <f t="shared" si="19"/>
        <v>0</v>
      </c>
      <c r="AB8" s="13">
        <f t="shared" si="20"/>
        <v>1</v>
      </c>
      <c r="AC8" s="10" t="s">
        <v>28</v>
      </c>
      <c r="AD8" s="13">
        <v>1.0</v>
      </c>
      <c r="AE8" s="15"/>
      <c r="AF8" s="14">
        <f>60/((80+'Form responses 1'!K8-(40+'Form responses 1'!J8))/(2+'Form responses 1'!I8/5))</f>
        <v>5.4</v>
      </c>
      <c r="AG8" s="15" t="s">
        <v>30</v>
      </c>
      <c r="AH8" s="13">
        <f t="shared" ref="AH8:AH10" si="37">IF(AE8="",0,IF(EXACT(RIGHT(AE8,1),"s"),IF(ABS(VALUE(LEFT(AE8,FIND(" ",AE8,1)))-AF8)&lt;=0.5,1,-1),-1))</f>
        <v>0</v>
      </c>
      <c r="AI8" s="15"/>
      <c r="AJ8" s="14">
        <f t="shared" si="22"/>
        <v>0.3413125</v>
      </c>
      <c r="AK8" s="15" t="s">
        <v>30</v>
      </c>
      <c r="AL8" s="13">
        <f t="shared" ref="AL8:AL10" si="38">IF(AI8="",0,IF(EXACT(RIGHT(AI8,1),"s"),IF(ABS(VALUE(LEFT(AI8,FIND(" ",AI8,1)))-AJ8)&lt;=0.5,1,-1),-1))</f>
        <v>0</v>
      </c>
      <c r="AM8" s="15"/>
      <c r="AN8" s="14">
        <f t="shared" si="24"/>
        <v>10</v>
      </c>
      <c r="AO8" s="15" t="s">
        <v>30</v>
      </c>
      <c r="AP8" s="13">
        <f t="shared" ref="AP8:AP13" si="39">IF(AM8="",0,IF(EXACT(RIGHT(AM8,1),"s"),IF(ABS(VALUE(LEFT(AM8,FIND(" ",AM8,1)))-AN8)&lt;=0.5,1,-1),-1))</f>
        <v>0</v>
      </c>
      <c r="AQ8" s="21"/>
      <c r="AR8" s="17">
        <f t="shared" si="26"/>
        <v>0.5511872336</v>
      </c>
      <c r="AS8" s="15"/>
      <c r="AT8" s="13">
        <f t="shared" ref="AT8:AT13" si="40">IF(AQ8="",0,IF(ABS(AQ8-AR8)&lt;=0.05,1,-1))</f>
        <v>0</v>
      </c>
      <c r="AU8" s="19" t="s">
        <v>73</v>
      </c>
      <c r="AV8" s="14">
        <f t="shared" si="28"/>
        <v>42.73491096</v>
      </c>
      <c r="AW8" s="15" t="s">
        <v>33</v>
      </c>
      <c r="AX8" s="13">
        <f t="shared" ref="AX8:AX10" si="41">IF(AU8="",0,IF(EXACT(RIGHT(AU8,2),"dB"),IF(ABS(VALUE(LEFT(AU8,FIND(" ",AU8,1)))-AV8)&lt;=0.5,1,-1),-1))</f>
        <v>-1</v>
      </c>
      <c r="AY8" s="18">
        <f t="shared" si="30"/>
        <v>1</v>
      </c>
    </row>
    <row r="9" ht="15.75" customHeight="1">
      <c r="A9" s="8">
        <v>8.0</v>
      </c>
      <c r="B9" s="9">
        <v>45237.40443574074</v>
      </c>
      <c r="C9" s="10" t="s">
        <v>74</v>
      </c>
      <c r="D9" s="10" t="s">
        <v>75</v>
      </c>
      <c r="E9" s="11">
        <v>343833.0</v>
      </c>
      <c r="F9" s="12">
        <f t="shared" si="31"/>
        <v>3</v>
      </c>
      <c r="G9" s="12">
        <f t="shared" si="32"/>
        <v>4</v>
      </c>
      <c r="H9" s="12">
        <f t="shared" si="33"/>
        <v>3</v>
      </c>
      <c r="I9" s="12">
        <f t="shared" si="34"/>
        <v>8</v>
      </c>
      <c r="J9" s="12">
        <f t="shared" si="35"/>
        <v>3</v>
      </c>
      <c r="K9" s="12">
        <f t="shared" si="36"/>
        <v>3</v>
      </c>
      <c r="L9" s="13">
        <v>1.0</v>
      </c>
      <c r="M9" s="10" t="s">
        <v>26</v>
      </c>
      <c r="N9" s="13">
        <f t="shared" si="7"/>
        <v>0</v>
      </c>
      <c r="O9" s="13">
        <f t="shared" si="8"/>
        <v>1</v>
      </c>
      <c r="P9" s="13">
        <f t="shared" si="9"/>
        <v>0</v>
      </c>
      <c r="Q9" s="13">
        <f t="shared" si="10"/>
        <v>1</v>
      </c>
      <c r="R9" s="13">
        <f t="shared" si="11"/>
        <v>0</v>
      </c>
      <c r="S9" s="13">
        <f t="shared" si="12"/>
        <v>0</v>
      </c>
      <c r="T9" s="13">
        <f t="shared" si="13"/>
        <v>1</v>
      </c>
      <c r="U9" s="10" t="s">
        <v>76</v>
      </c>
      <c r="V9" s="13">
        <f t="shared" si="14"/>
        <v>1</v>
      </c>
      <c r="W9" s="13">
        <f t="shared" si="15"/>
        <v>1</v>
      </c>
      <c r="X9" s="13">
        <f t="shared" si="16"/>
        <v>1</v>
      </c>
      <c r="Y9" s="13">
        <f t="shared" si="17"/>
        <v>0</v>
      </c>
      <c r="Z9" s="13">
        <f t="shared" si="18"/>
        <v>0</v>
      </c>
      <c r="AA9" s="13">
        <f t="shared" si="19"/>
        <v>0</v>
      </c>
      <c r="AB9" s="13">
        <f t="shared" si="20"/>
        <v>1</v>
      </c>
      <c r="AC9" s="10" t="s">
        <v>28</v>
      </c>
      <c r="AD9" s="13">
        <v>1.0</v>
      </c>
      <c r="AE9" s="15"/>
      <c r="AF9" s="14">
        <f>60/((80+'Form responses 1'!K9-(40+'Form responses 1'!J9))/(2+'Form responses 1'!I9/5))</f>
        <v>5.4</v>
      </c>
      <c r="AG9" s="15" t="s">
        <v>30</v>
      </c>
      <c r="AH9" s="13">
        <f t="shared" si="37"/>
        <v>0</v>
      </c>
      <c r="AI9" s="10" t="s">
        <v>77</v>
      </c>
      <c r="AJ9" s="14">
        <f t="shared" si="22"/>
        <v>2.730645833</v>
      </c>
      <c r="AK9" s="15" t="s">
        <v>30</v>
      </c>
      <c r="AL9" s="13">
        <f t="shared" si="38"/>
        <v>1</v>
      </c>
      <c r="AM9" s="15"/>
      <c r="AN9" s="14">
        <f t="shared" si="24"/>
        <v>17.5</v>
      </c>
      <c r="AO9" s="15" t="s">
        <v>30</v>
      </c>
      <c r="AP9" s="13">
        <f t="shared" si="39"/>
        <v>0</v>
      </c>
      <c r="AQ9" s="16">
        <v>0.5</v>
      </c>
      <c r="AR9" s="17">
        <f t="shared" si="26"/>
        <v>0.5016965034</v>
      </c>
      <c r="AS9" s="15"/>
      <c r="AT9" s="13">
        <f t="shared" si="40"/>
        <v>1</v>
      </c>
      <c r="AU9" s="10" t="s">
        <v>78</v>
      </c>
      <c r="AV9" s="14">
        <f t="shared" si="28"/>
        <v>40.32542986</v>
      </c>
      <c r="AW9" s="15" t="s">
        <v>33</v>
      </c>
      <c r="AX9" s="13">
        <f t="shared" si="41"/>
        <v>1</v>
      </c>
      <c r="AY9" s="18">
        <f t="shared" si="30"/>
        <v>12</v>
      </c>
    </row>
    <row r="10" ht="15.75" customHeight="1">
      <c r="A10" s="8">
        <v>9.0</v>
      </c>
      <c r="B10" s="9">
        <v>45237.40547873842</v>
      </c>
      <c r="C10" s="10" t="s">
        <v>79</v>
      </c>
      <c r="D10" s="10" t="s">
        <v>80</v>
      </c>
      <c r="E10" s="11">
        <v>363610.0</v>
      </c>
      <c r="F10" s="12">
        <f t="shared" si="31"/>
        <v>3</v>
      </c>
      <c r="G10" s="12">
        <f t="shared" si="32"/>
        <v>6</v>
      </c>
      <c r="H10" s="12">
        <f t="shared" si="33"/>
        <v>3</v>
      </c>
      <c r="I10" s="12">
        <f t="shared" si="34"/>
        <v>6</v>
      </c>
      <c r="J10" s="12">
        <f t="shared" si="35"/>
        <v>1</v>
      </c>
      <c r="K10" s="12">
        <f t="shared" si="36"/>
        <v>0</v>
      </c>
      <c r="L10" s="13">
        <v>1.0</v>
      </c>
      <c r="M10" s="15"/>
      <c r="N10" s="13">
        <f t="shared" si="7"/>
        <v>0</v>
      </c>
      <c r="O10" s="13">
        <f t="shared" si="8"/>
        <v>0</v>
      </c>
      <c r="P10" s="13">
        <f t="shared" si="9"/>
        <v>0</v>
      </c>
      <c r="Q10" s="13">
        <f t="shared" si="10"/>
        <v>0</v>
      </c>
      <c r="R10" s="13">
        <f t="shared" si="11"/>
        <v>0</v>
      </c>
      <c r="S10" s="13">
        <f t="shared" si="12"/>
        <v>0</v>
      </c>
      <c r="T10" s="13">
        <f t="shared" si="13"/>
        <v>0</v>
      </c>
      <c r="U10" s="10" t="s">
        <v>44</v>
      </c>
      <c r="V10" s="13">
        <f t="shared" si="14"/>
        <v>1</v>
      </c>
      <c r="W10" s="13">
        <f t="shared" si="15"/>
        <v>0</v>
      </c>
      <c r="X10" s="13">
        <f t="shared" si="16"/>
        <v>0</v>
      </c>
      <c r="Y10" s="13">
        <f t="shared" si="17"/>
        <v>0</v>
      </c>
      <c r="Z10" s="13">
        <f t="shared" si="18"/>
        <v>0</v>
      </c>
      <c r="AA10" s="13">
        <f t="shared" si="19"/>
        <v>0</v>
      </c>
      <c r="AB10" s="13">
        <f t="shared" si="20"/>
        <v>0</v>
      </c>
      <c r="AC10" s="10" t="s">
        <v>28</v>
      </c>
      <c r="AD10" s="13">
        <v>1.0</v>
      </c>
      <c r="AE10" s="10" t="s">
        <v>81</v>
      </c>
      <c r="AF10" s="14">
        <f>60/((80+'Form responses 1'!K10-(40+'Form responses 1'!J10))/(2+'Form responses 1'!I10/5))</f>
        <v>4.923076923</v>
      </c>
      <c r="AG10" s="15" t="s">
        <v>30</v>
      </c>
      <c r="AH10" s="13">
        <f t="shared" si="37"/>
        <v>-1</v>
      </c>
      <c r="AI10" s="10" t="s">
        <v>82</v>
      </c>
      <c r="AJ10" s="14">
        <f t="shared" si="22"/>
        <v>0.3413125</v>
      </c>
      <c r="AK10" s="15" t="s">
        <v>30</v>
      </c>
      <c r="AL10" s="13">
        <f t="shared" si="38"/>
        <v>1</v>
      </c>
      <c r="AM10" s="15"/>
      <c r="AN10" s="14">
        <f t="shared" si="24"/>
        <v>10.5</v>
      </c>
      <c r="AO10" s="15" t="s">
        <v>30</v>
      </c>
      <c r="AP10" s="13">
        <f t="shared" si="39"/>
        <v>0</v>
      </c>
      <c r="AQ10" s="16">
        <v>0.52</v>
      </c>
      <c r="AR10" s="17">
        <f t="shared" si="26"/>
        <v>0.523151259</v>
      </c>
      <c r="AS10" s="15"/>
      <c r="AT10" s="13">
        <f t="shared" si="40"/>
        <v>1</v>
      </c>
      <c r="AU10" s="10" t="s">
        <v>83</v>
      </c>
      <c r="AV10" s="14">
        <f t="shared" si="28"/>
        <v>41.31992741</v>
      </c>
      <c r="AW10" s="15" t="s">
        <v>33</v>
      </c>
      <c r="AX10" s="13">
        <f t="shared" si="41"/>
        <v>1</v>
      </c>
      <c r="AY10" s="18">
        <f t="shared" si="30"/>
        <v>5</v>
      </c>
    </row>
    <row r="11" ht="15.75" customHeight="1">
      <c r="A11" s="24">
        <v>10.0</v>
      </c>
      <c r="B11" s="25">
        <v>45237.406137569444</v>
      </c>
      <c r="C11" s="26" t="s">
        <v>84</v>
      </c>
      <c r="D11" s="26" t="s">
        <v>85</v>
      </c>
      <c r="E11" s="27">
        <v>307205.0</v>
      </c>
      <c r="F11" s="28">
        <f t="shared" si="31"/>
        <v>3</v>
      </c>
      <c r="G11" s="28">
        <f t="shared" si="32"/>
        <v>0</v>
      </c>
      <c r="H11" s="28">
        <f t="shared" si="33"/>
        <v>7</v>
      </c>
      <c r="I11" s="28">
        <f t="shared" si="34"/>
        <v>2</v>
      </c>
      <c r="J11" s="28">
        <f t="shared" si="35"/>
        <v>0</v>
      </c>
      <c r="K11" s="28">
        <f t="shared" si="36"/>
        <v>5</v>
      </c>
      <c r="L11" s="29">
        <v>1.0</v>
      </c>
      <c r="M11" s="26" t="s">
        <v>26</v>
      </c>
      <c r="N11" s="29">
        <f t="shared" si="7"/>
        <v>0</v>
      </c>
      <c r="O11" s="29">
        <f t="shared" si="8"/>
        <v>1</v>
      </c>
      <c r="P11" s="29">
        <f t="shared" si="9"/>
        <v>0</v>
      </c>
      <c r="Q11" s="29">
        <f t="shared" si="10"/>
        <v>1</v>
      </c>
      <c r="R11" s="29">
        <f t="shared" si="11"/>
        <v>0</v>
      </c>
      <c r="S11" s="29">
        <f t="shared" si="12"/>
        <v>0</v>
      </c>
      <c r="T11" s="29">
        <f t="shared" si="13"/>
        <v>1</v>
      </c>
      <c r="U11" s="26" t="s">
        <v>51</v>
      </c>
      <c r="V11" s="29">
        <f t="shared" si="14"/>
        <v>1</v>
      </c>
      <c r="W11" s="29">
        <f t="shared" si="15"/>
        <v>1</v>
      </c>
      <c r="X11" s="29">
        <f t="shared" si="16"/>
        <v>0</v>
      </c>
      <c r="Y11" s="29">
        <f t="shared" si="17"/>
        <v>0</v>
      </c>
      <c r="Z11" s="29">
        <f t="shared" si="18"/>
        <v>0</v>
      </c>
      <c r="AA11" s="29">
        <f t="shared" si="19"/>
        <v>0</v>
      </c>
      <c r="AB11" s="29">
        <f t="shared" si="20"/>
        <v>0</v>
      </c>
      <c r="AC11" s="26" t="s">
        <v>63</v>
      </c>
      <c r="AD11" s="29">
        <v>-1.0</v>
      </c>
      <c r="AE11" s="30" t="s">
        <v>86</v>
      </c>
      <c r="AF11" s="31">
        <f>60/((80+'Form responses 1'!K11-(40+'Form responses 1'!J11))/(2+'Form responses 1'!I11/5))</f>
        <v>3.2</v>
      </c>
      <c r="AG11" s="32" t="s">
        <v>30</v>
      </c>
      <c r="AH11" s="29">
        <v>1.0</v>
      </c>
      <c r="AI11" s="30" t="s">
        <v>87</v>
      </c>
      <c r="AJ11" s="31">
        <f t="shared" si="22"/>
        <v>10.92264583</v>
      </c>
      <c r="AK11" s="32" t="s">
        <v>30</v>
      </c>
      <c r="AL11" s="29">
        <v>1.0</v>
      </c>
      <c r="AM11" s="26" t="s">
        <v>88</v>
      </c>
      <c r="AN11" s="31">
        <f t="shared" si="24"/>
        <v>20</v>
      </c>
      <c r="AO11" s="32" t="s">
        <v>30</v>
      </c>
      <c r="AP11" s="29">
        <f t="shared" si="39"/>
        <v>-1</v>
      </c>
      <c r="AQ11" s="33"/>
      <c r="AR11" s="34">
        <f t="shared" si="26"/>
        <v>0.6011872336</v>
      </c>
      <c r="AS11" s="32"/>
      <c r="AT11" s="29">
        <f t="shared" si="40"/>
        <v>0</v>
      </c>
      <c r="AU11" s="30" t="s">
        <v>89</v>
      </c>
      <c r="AV11" s="31">
        <f t="shared" si="28"/>
        <v>41.35013923</v>
      </c>
      <c r="AW11" s="32" t="s">
        <v>33</v>
      </c>
      <c r="AX11" s="29">
        <v>1.0</v>
      </c>
      <c r="AY11" s="35">
        <f t="shared" si="30"/>
        <v>7</v>
      </c>
    </row>
    <row r="12" ht="15.75" customHeight="1">
      <c r="A12" s="8">
        <v>11.0</v>
      </c>
      <c r="B12" s="36" t="s">
        <v>90</v>
      </c>
      <c r="C12" s="10"/>
      <c r="D12" s="10" t="s">
        <v>91</v>
      </c>
      <c r="E12" s="11">
        <v>367798.0</v>
      </c>
      <c r="F12" s="12">
        <f t="shared" si="31"/>
        <v>3</v>
      </c>
      <c r="G12" s="12">
        <f t="shared" si="32"/>
        <v>6</v>
      </c>
      <c r="H12" s="12">
        <f t="shared" si="33"/>
        <v>7</v>
      </c>
      <c r="I12" s="12">
        <f t="shared" si="34"/>
        <v>7</v>
      </c>
      <c r="J12" s="12">
        <f t="shared" si="35"/>
        <v>9</v>
      </c>
      <c r="K12" s="12">
        <f t="shared" si="36"/>
        <v>8</v>
      </c>
      <c r="L12" s="13">
        <v>0.0</v>
      </c>
      <c r="M12" s="15" t="s">
        <v>92</v>
      </c>
      <c r="N12" s="13">
        <f t="shared" si="7"/>
        <v>0</v>
      </c>
      <c r="O12" s="13">
        <f t="shared" si="8"/>
        <v>1</v>
      </c>
      <c r="P12" s="13">
        <f t="shared" si="9"/>
        <v>0</v>
      </c>
      <c r="Q12" s="13">
        <f t="shared" si="10"/>
        <v>0</v>
      </c>
      <c r="R12" s="13">
        <f t="shared" si="11"/>
        <v>0</v>
      </c>
      <c r="S12" s="13">
        <f t="shared" si="12"/>
        <v>-1</v>
      </c>
      <c r="T12" s="13">
        <f t="shared" si="13"/>
        <v>1</v>
      </c>
      <c r="U12" s="10" t="s">
        <v>93</v>
      </c>
      <c r="V12" s="13">
        <f t="shared" si="14"/>
        <v>1</v>
      </c>
      <c r="W12" s="13">
        <f t="shared" si="15"/>
        <v>0</v>
      </c>
      <c r="X12" s="13">
        <f t="shared" si="16"/>
        <v>0</v>
      </c>
      <c r="Y12" s="13">
        <f t="shared" si="17"/>
        <v>0</v>
      </c>
      <c r="Z12" s="13">
        <f t="shared" si="18"/>
        <v>-1</v>
      </c>
      <c r="AA12" s="13">
        <f t="shared" si="19"/>
        <v>0</v>
      </c>
      <c r="AB12" s="13">
        <f t="shared" si="20"/>
        <v>0</v>
      </c>
      <c r="AC12" s="10" t="s">
        <v>28</v>
      </c>
      <c r="AD12" s="13">
        <v>1.0</v>
      </c>
      <c r="AE12" s="10"/>
      <c r="AF12" s="14">
        <f>60/((80+'Form responses 1'!K12-(40+'Form responses 1'!J12))/(2+'Form responses 1'!I12/5))</f>
        <v>5.230769231</v>
      </c>
      <c r="AG12" s="15" t="s">
        <v>30</v>
      </c>
      <c r="AH12" s="13">
        <f>IF(AE12="",0,IF(EXACT(RIGHT(AE12,1),"s"),IF(ABS(VALUE(LEFT(AE12,FIND(" ",AE12,1)))-AF12)&lt;=0.5,1,-1),-1))</f>
        <v>0</v>
      </c>
      <c r="AI12" s="10"/>
      <c r="AJ12" s="14">
        <f t="shared" si="22"/>
        <v>87.3813125</v>
      </c>
      <c r="AK12" s="15" t="s">
        <v>30</v>
      </c>
      <c r="AL12" s="13">
        <f>IF(AI12="",0,IF(EXACT(RIGHT(AI12,1),"s"),IF(ABS(VALUE(LEFT(AI12,FIND(" ",AI12,1)))-AJ12)&lt;=0.5,1,-1),-1))</f>
        <v>0</v>
      </c>
      <c r="AM12" s="15"/>
      <c r="AN12" s="14">
        <f t="shared" si="24"/>
        <v>30.5</v>
      </c>
      <c r="AO12" s="15" t="s">
        <v>30</v>
      </c>
      <c r="AP12" s="13">
        <f t="shared" si="39"/>
        <v>0</v>
      </c>
      <c r="AQ12" s="16"/>
      <c r="AR12" s="17">
        <f t="shared" si="26"/>
        <v>0.4285382619</v>
      </c>
      <c r="AS12" s="15"/>
      <c r="AT12" s="13">
        <f t="shared" si="40"/>
        <v>0</v>
      </c>
      <c r="AU12" s="10"/>
      <c r="AV12" s="14">
        <f t="shared" si="28"/>
        <v>37.22622168</v>
      </c>
      <c r="AW12" s="15" t="s">
        <v>33</v>
      </c>
      <c r="AX12" s="13">
        <f t="shared" ref="AX12:AX13" si="42">IF(AU12="",0,IF(EXACT(RIGHT(AU12,2),"dB"),IF(ABS(VALUE(LEFT(AU12,FIND(" ",AU12,1)))-AV12)&lt;=0.5,1,-1),-1))</f>
        <v>0</v>
      </c>
      <c r="AY12" s="18">
        <f t="shared" si="30"/>
        <v>2</v>
      </c>
    </row>
    <row r="13" ht="15.75" customHeight="1">
      <c r="A13" s="24">
        <v>12.0</v>
      </c>
      <c r="B13" s="37" t="s">
        <v>90</v>
      </c>
      <c r="C13" s="26"/>
      <c r="D13" s="26" t="s">
        <v>94</v>
      </c>
      <c r="E13" s="27">
        <v>261095.0</v>
      </c>
      <c r="F13" s="28">
        <f t="shared" si="31"/>
        <v>2</v>
      </c>
      <c r="G13" s="28">
        <f t="shared" si="32"/>
        <v>6</v>
      </c>
      <c r="H13" s="28">
        <f t="shared" si="33"/>
        <v>1</v>
      </c>
      <c r="I13" s="28">
        <f t="shared" si="34"/>
        <v>0</v>
      </c>
      <c r="J13" s="28">
        <f t="shared" si="35"/>
        <v>9</v>
      </c>
      <c r="K13" s="28">
        <f t="shared" si="36"/>
        <v>5</v>
      </c>
      <c r="L13" s="29">
        <v>0.0</v>
      </c>
      <c r="M13" s="26" t="s">
        <v>26</v>
      </c>
      <c r="N13" s="29">
        <f t="shared" si="7"/>
        <v>0</v>
      </c>
      <c r="O13" s="29">
        <f t="shared" si="8"/>
        <v>1</v>
      </c>
      <c r="P13" s="29">
        <f t="shared" si="9"/>
        <v>0</v>
      </c>
      <c r="Q13" s="29">
        <f t="shared" si="10"/>
        <v>1</v>
      </c>
      <c r="R13" s="29">
        <f t="shared" si="11"/>
        <v>0</v>
      </c>
      <c r="S13" s="29">
        <f t="shared" si="12"/>
        <v>0</v>
      </c>
      <c r="T13" s="29">
        <f t="shared" si="13"/>
        <v>1</v>
      </c>
      <c r="U13" s="26" t="s">
        <v>55</v>
      </c>
      <c r="V13" s="29">
        <f t="shared" si="14"/>
        <v>1</v>
      </c>
      <c r="W13" s="29">
        <f t="shared" si="15"/>
        <v>1</v>
      </c>
      <c r="X13" s="29">
        <f t="shared" si="16"/>
        <v>1</v>
      </c>
      <c r="Y13" s="29">
        <f t="shared" si="17"/>
        <v>1</v>
      </c>
      <c r="Z13" s="29">
        <f t="shared" si="18"/>
        <v>0</v>
      </c>
      <c r="AA13" s="29">
        <f t="shared" si="19"/>
        <v>0</v>
      </c>
      <c r="AB13" s="29">
        <f t="shared" si="20"/>
        <v>0</v>
      </c>
      <c r="AC13" s="26" t="s">
        <v>28</v>
      </c>
      <c r="AD13" s="29">
        <v>1.0</v>
      </c>
      <c r="AE13" s="38" t="s">
        <v>95</v>
      </c>
      <c r="AF13" s="31">
        <f>60/((80+'Form responses 1'!K13-(40+'Form responses 1'!J13))/(2+'Form responses 1'!I13/5))</f>
        <v>3.333333333</v>
      </c>
      <c r="AG13" s="32" t="s">
        <v>30</v>
      </c>
      <c r="AH13" s="29">
        <v>-1.0</v>
      </c>
      <c r="AI13" s="39" t="s">
        <v>96</v>
      </c>
      <c r="AJ13" s="31">
        <f t="shared" si="22"/>
        <v>10.92264583</v>
      </c>
      <c r="AK13" s="32" t="s">
        <v>30</v>
      </c>
      <c r="AL13" s="40">
        <v>-1.0</v>
      </c>
      <c r="AM13" s="41" t="s">
        <v>97</v>
      </c>
      <c r="AN13" s="31">
        <f t="shared" si="24"/>
        <v>24.5</v>
      </c>
      <c r="AO13" s="32" t="s">
        <v>30</v>
      </c>
      <c r="AP13" s="29">
        <f t="shared" si="39"/>
        <v>-1</v>
      </c>
      <c r="AQ13" s="33">
        <v>0.02</v>
      </c>
      <c r="AR13" s="34">
        <f t="shared" si="26"/>
        <v>0.3985382619</v>
      </c>
      <c r="AS13" s="32"/>
      <c r="AT13" s="29">
        <f t="shared" si="40"/>
        <v>-1</v>
      </c>
      <c r="AU13" s="32" t="s">
        <v>98</v>
      </c>
      <c r="AV13" s="31">
        <f t="shared" si="28"/>
        <v>35.35212942</v>
      </c>
      <c r="AW13" s="32" t="s">
        <v>33</v>
      </c>
      <c r="AX13" s="29">
        <f t="shared" si="42"/>
        <v>-1</v>
      </c>
      <c r="AY13" s="35">
        <f t="shared" si="30"/>
        <v>3</v>
      </c>
    </row>
    <row r="14" ht="15.75" customHeight="1">
      <c r="A14" s="42"/>
      <c r="B14" s="43"/>
      <c r="C14" s="43"/>
      <c r="D14" s="43"/>
      <c r="E14" s="42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</row>
    <row r="15" ht="15.75" customHeight="1">
      <c r="A15" s="44" t="s">
        <v>99</v>
      </c>
      <c r="B15" s="43"/>
      <c r="C15" s="43"/>
      <c r="D15" s="43"/>
      <c r="E15" s="42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</row>
    <row r="16" ht="15.75" customHeight="1">
      <c r="A16" s="45" t="s">
        <v>100</v>
      </c>
      <c r="B16" s="46"/>
      <c r="C16" s="46"/>
      <c r="D16" s="43"/>
      <c r="E16" s="42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</row>
    <row r="17" ht="15.75" customHeight="1">
      <c r="A17" s="47" t="s">
        <v>101</v>
      </c>
      <c r="B17" s="48"/>
      <c r="C17" s="48"/>
      <c r="D17" s="43"/>
      <c r="E17" s="42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</row>
    <row r="18" ht="15.75" customHeight="1">
      <c r="A18" s="49" t="s">
        <v>102</v>
      </c>
      <c r="B18" s="50"/>
      <c r="C18" s="50"/>
      <c r="D18" s="43"/>
      <c r="E18" s="42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</row>
    <row r="19" ht="15.75" customHeight="1">
      <c r="A19" s="43"/>
      <c r="B19" s="43"/>
      <c r="C19" s="43"/>
      <c r="D19" s="43"/>
      <c r="E19" s="42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</row>
    <row r="20" ht="15.75" customHeight="1">
      <c r="A20" s="44" t="s">
        <v>103</v>
      </c>
      <c r="B20" s="43"/>
      <c r="C20" s="43"/>
      <c r="D20" s="43"/>
      <c r="E20" s="42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</row>
    <row r="21" ht="15.75" customHeight="1">
      <c r="A21" s="51" t="s">
        <v>104</v>
      </c>
      <c r="B21" s="51"/>
      <c r="C21" s="51"/>
      <c r="D21" s="43"/>
      <c r="E21" s="42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</row>
    <row r="22" ht="15.75" customHeight="1">
      <c r="A22" s="42"/>
      <c r="B22" s="43"/>
      <c r="C22" s="43"/>
      <c r="D22" s="43"/>
      <c r="E22" s="42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</row>
    <row r="23" ht="15.75" customHeight="1">
      <c r="A23" s="42"/>
      <c r="B23" s="43"/>
      <c r="C23" s="43"/>
      <c r="D23" s="43"/>
      <c r="E23" s="42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</row>
    <row r="24" ht="15.75" customHeight="1">
      <c r="A24" s="42"/>
      <c r="B24" s="43"/>
      <c r="C24" s="43"/>
      <c r="D24" s="43"/>
      <c r="E24" s="42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</row>
    <row r="25" ht="15.75" customHeight="1">
      <c r="A25" s="42"/>
      <c r="B25" s="43"/>
      <c r="C25" s="43"/>
      <c r="D25" s="43"/>
      <c r="E25" s="42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</row>
    <row r="26" ht="15.75" customHeight="1">
      <c r="A26" s="42"/>
      <c r="B26" s="43"/>
      <c r="C26" s="43"/>
      <c r="D26" s="43"/>
      <c r="E26" s="42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</row>
    <row r="27" ht="15.75" customHeight="1">
      <c r="A27" s="42"/>
      <c r="B27" s="43"/>
      <c r="C27" s="43"/>
      <c r="D27" s="43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</row>
    <row r="28" ht="15.75" customHeight="1">
      <c r="A28" s="42"/>
      <c r="B28" s="43"/>
      <c r="C28" s="43"/>
      <c r="D28" s="43"/>
      <c r="E28" s="4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</row>
    <row r="29" ht="15.75" customHeight="1">
      <c r="A29" s="42"/>
      <c r="B29" s="43"/>
      <c r="C29" s="43"/>
      <c r="D29" s="43"/>
      <c r="E29" s="42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</row>
    <row r="30" ht="15.75" customHeight="1">
      <c r="A30" s="42"/>
      <c r="B30" s="43"/>
      <c r="C30" s="43"/>
      <c r="D30" s="43"/>
      <c r="E30" s="42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</row>
    <row r="31" ht="15.75" customHeight="1">
      <c r="A31" s="42"/>
      <c r="B31" s="43"/>
      <c r="C31" s="43"/>
      <c r="D31" s="43"/>
      <c r="E31" s="42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</row>
    <row r="32" ht="15.75" customHeight="1">
      <c r="A32" s="42"/>
      <c r="B32" s="43"/>
      <c r="C32" s="43"/>
      <c r="D32" s="43"/>
      <c r="E32" s="42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</row>
    <row r="33" ht="15.75" customHeight="1">
      <c r="A33" s="42"/>
      <c r="B33" s="43"/>
      <c r="C33" s="43"/>
      <c r="D33" s="43"/>
      <c r="E33" s="42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</row>
    <row r="34" ht="15.75" customHeight="1">
      <c r="A34" s="42"/>
      <c r="B34" s="43"/>
      <c r="C34" s="43"/>
      <c r="D34" s="43"/>
      <c r="E34" s="42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</row>
    <row r="35" ht="15.75" customHeight="1">
      <c r="A35" s="42"/>
      <c r="B35" s="43"/>
      <c r="C35" s="43"/>
      <c r="D35" s="43"/>
      <c r="E35" s="42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</row>
    <row r="36" ht="15.75" customHeight="1">
      <c r="A36" s="42"/>
      <c r="B36" s="43"/>
      <c r="C36" s="43"/>
      <c r="D36" s="43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</row>
    <row r="37" ht="15.75" customHeight="1">
      <c r="A37" s="42"/>
      <c r="B37" s="43"/>
      <c r="C37" s="43"/>
      <c r="D37" s="43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</row>
    <row r="38" ht="15.75" customHeight="1">
      <c r="A38" s="42"/>
      <c r="B38" s="43"/>
      <c r="C38" s="43"/>
      <c r="D38" s="43"/>
      <c r="E38" s="42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</row>
    <row r="39" ht="15.75" customHeight="1">
      <c r="A39" s="42"/>
      <c r="B39" s="43"/>
      <c r="C39" s="43"/>
      <c r="D39" s="43"/>
      <c r="E39" s="42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</row>
    <row r="40" ht="15.75" customHeight="1">
      <c r="A40" s="42"/>
      <c r="B40" s="43"/>
      <c r="C40" s="43"/>
      <c r="D40" s="43"/>
      <c r="E40" s="42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</row>
    <row r="41" ht="15.75" customHeight="1">
      <c r="A41" s="42"/>
      <c r="B41" s="43"/>
      <c r="C41" s="43"/>
      <c r="D41" s="43"/>
      <c r="E41" s="42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</row>
    <row r="42" ht="15.75" customHeight="1">
      <c r="A42" s="42"/>
      <c r="B42" s="43"/>
      <c r="C42" s="43"/>
      <c r="D42" s="43"/>
      <c r="E42" s="42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</row>
    <row r="43" ht="15.75" customHeight="1">
      <c r="A43" s="42"/>
      <c r="B43" s="43"/>
      <c r="C43" s="43"/>
      <c r="D43" s="43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</row>
    <row r="44" ht="15.75" customHeight="1">
      <c r="A44" s="42"/>
      <c r="B44" s="43"/>
      <c r="C44" s="43"/>
      <c r="D44" s="43"/>
      <c r="E44" s="42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</row>
    <row r="45" ht="15.75" customHeight="1">
      <c r="A45" s="42"/>
      <c r="B45" s="43"/>
      <c r="C45" s="43"/>
      <c r="D45" s="43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</row>
    <row r="46" ht="15.75" customHeight="1">
      <c r="A46" s="42"/>
      <c r="B46" s="43"/>
      <c r="C46" s="43"/>
      <c r="D46" s="43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</row>
    <row r="47" ht="15.75" customHeight="1">
      <c r="A47" s="42"/>
      <c r="B47" s="43"/>
      <c r="C47" s="43"/>
      <c r="D47" s="43"/>
      <c r="E47" s="42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</row>
    <row r="48" ht="15.75" customHeight="1">
      <c r="A48" s="42"/>
      <c r="B48" s="43"/>
      <c r="C48" s="43"/>
      <c r="D48" s="43"/>
      <c r="E48" s="42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</row>
    <row r="49" ht="15.75" customHeight="1">
      <c r="A49" s="42"/>
      <c r="B49" s="43"/>
      <c r="C49" s="43"/>
      <c r="D49" s="43"/>
      <c r="E49" s="42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</row>
    <row r="50" ht="15.75" customHeight="1">
      <c r="A50" s="42"/>
      <c r="B50" s="43"/>
      <c r="C50" s="43"/>
      <c r="D50" s="43"/>
      <c r="E50" s="42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</row>
    <row r="51" ht="15.75" customHeight="1">
      <c r="A51" s="42"/>
      <c r="B51" s="43"/>
      <c r="C51" s="43"/>
      <c r="D51" s="43"/>
      <c r="E51" s="42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</row>
    <row r="52" ht="15.75" customHeight="1">
      <c r="A52" s="42"/>
      <c r="B52" s="43"/>
      <c r="C52" s="43"/>
      <c r="D52" s="43"/>
      <c r="E52" s="42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</row>
    <row r="53" ht="15.75" customHeight="1">
      <c r="A53" s="42"/>
      <c r="B53" s="43"/>
      <c r="C53" s="43"/>
      <c r="D53" s="43"/>
      <c r="E53" s="42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</row>
    <row r="54" ht="15.75" customHeight="1">
      <c r="A54" s="42"/>
      <c r="B54" s="43"/>
      <c r="C54" s="43"/>
      <c r="D54" s="43"/>
      <c r="E54" s="42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</row>
    <row r="55" ht="15.75" customHeight="1">
      <c r="A55" s="42"/>
      <c r="B55" s="43"/>
      <c r="C55" s="43"/>
      <c r="D55" s="43"/>
      <c r="E55" s="42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</row>
    <row r="56" ht="15.75" customHeight="1">
      <c r="A56" s="42"/>
      <c r="B56" s="43"/>
      <c r="C56" s="43"/>
      <c r="D56" s="43"/>
      <c r="E56" s="42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</row>
    <row r="57" ht="15.75" customHeight="1">
      <c r="A57" s="42"/>
      <c r="B57" s="43"/>
      <c r="C57" s="43"/>
      <c r="D57" s="43"/>
      <c r="E57" s="42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</row>
    <row r="58" ht="15.75" customHeight="1">
      <c r="A58" s="42"/>
      <c r="B58" s="43"/>
      <c r="C58" s="43"/>
      <c r="D58" s="43"/>
      <c r="E58" s="42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</row>
    <row r="59" ht="15.75" customHeight="1">
      <c r="A59" s="42"/>
      <c r="B59" s="43"/>
      <c r="C59" s="43"/>
      <c r="D59" s="43"/>
      <c r="E59" s="42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</row>
    <row r="60" ht="15.75" customHeight="1">
      <c r="A60" s="42"/>
      <c r="B60" s="43"/>
      <c r="C60" s="43"/>
      <c r="D60" s="43"/>
      <c r="E60" s="42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</row>
    <row r="61" ht="15.75" customHeight="1">
      <c r="A61" s="42"/>
      <c r="B61" s="43"/>
      <c r="C61" s="43"/>
      <c r="D61" s="43"/>
      <c r="E61" s="42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</row>
    <row r="62" ht="15.75" customHeight="1">
      <c r="A62" s="42"/>
      <c r="B62" s="43"/>
      <c r="C62" s="43"/>
      <c r="D62" s="43"/>
      <c r="E62" s="42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</row>
    <row r="63" ht="15.75" customHeight="1">
      <c r="A63" s="42"/>
      <c r="B63" s="43"/>
      <c r="C63" s="43"/>
      <c r="D63" s="43"/>
      <c r="E63" s="42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</row>
    <row r="64" ht="15.75" customHeight="1">
      <c r="A64" s="42"/>
      <c r="B64" s="43"/>
      <c r="C64" s="43"/>
      <c r="D64" s="43"/>
      <c r="E64" s="42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</row>
    <row r="65" ht="15.75" customHeight="1">
      <c r="A65" s="42"/>
      <c r="B65" s="43"/>
      <c r="C65" s="43"/>
      <c r="D65" s="43"/>
      <c r="E65" s="42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</row>
    <row r="66" ht="15.75" customHeight="1">
      <c r="A66" s="42"/>
      <c r="B66" s="43"/>
      <c r="C66" s="43"/>
      <c r="D66" s="43"/>
      <c r="E66" s="42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</row>
    <row r="67" ht="15.75" customHeight="1">
      <c r="A67" s="42"/>
      <c r="B67" s="43"/>
      <c r="C67" s="43"/>
      <c r="D67" s="43"/>
      <c r="E67" s="42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</row>
    <row r="68" ht="15.75" customHeight="1">
      <c r="A68" s="42"/>
      <c r="B68" s="43"/>
      <c r="C68" s="43"/>
      <c r="D68" s="43"/>
      <c r="E68" s="42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</row>
    <row r="69" ht="15.75" customHeight="1">
      <c r="A69" s="42"/>
      <c r="B69" s="43"/>
      <c r="C69" s="43"/>
      <c r="D69" s="43"/>
      <c r="E69" s="42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</row>
    <row r="70" ht="15.75" customHeight="1">
      <c r="A70" s="42"/>
      <c r="B70" s="43"/>
      <c r="C70" s="43"/>
      <c r="D70" s="43"/>
      <c r="E70" s="42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</row>
    <row r="71" ht="15.75" customHeight="1">
      <c r="A71" s="42"/>
      <c r="B71" s="43"/>
      <c r="C71" s="43"/>
      <c r="D71" s="43"/>
      <c r="E71" s="42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</row>
    <row r="72" ht="15.75" customHeight="1">
      <c r="A72" s="42"/>
      <c r="B72" s="43"/>
      <c r="C72" s="43"/>
      <c r="D72" s="43"/>
      <c r="E72" s="42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</row>
    <row r="73" ht="15.75" customHeight="1">
      <c r="A73" s="42"/>
      <c r="B73" s="43"/>
      <c r="C73" s="43"/>
      <c r="D73" s="43"/>
      <c r="E73" s="42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</row>
    <row r="74" ht="15.75" customHeight="1">
      <c r="A74" s="42"/>
      <c r="B74" s="43"/>
      <c r="C74" s="43"/>
      <c r="D74" s="43"/>
      <c r="E74" s="42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</row>
    <row r="75" ht="15.75" customHeight="1">
      <c r="A75" s="42"/>
      <c r="B75" s="43"/>
      <c r="C75" s="43"/>
      <c r="D75" s="43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</row>
    <row r="76" ht="15.75" customHeight="1">
      <c r="A76" s="42"/>
      <c r="B76" s="43"/>
      <c r="C76" s="43"/>
      <c r="D76" s="43"/>
      <c r="E76" s="42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</row>
    <row r="77" ht="15.75" customHeight="1">
      <c r="A77" s="42"/>
      <c r="B77" s="43"/>
      <c r="C77" s="43"/>
      <c r="D77" s="43"/>
      <c r="E77" s="42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</row>
    <row r="78" ht="15.75" customHeight="1">
      <c r="A78" s="42"/>
      <c r="B78" s="43"/>
      <c r="C78" s="43"/>
      <c r="D78" s="43"/>
      <c r="E78" s="42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</row>
    <row r="79" ht="15.75" customHeight="1">
      <c r="A79" s="42"/>
      <c r="B79" s="43"/>
      <c r="C79" s="43"/>
      <c r="D79" s="43"/>
      <c r="E79" s="42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</row>
    <row r="80" ht="15.75" customHeight="1">
      <c r="A80" s="42"/>
      <c r="B80" s="43"/>
      <c r="C80" s="43"/>
      <c r="D80" s="43"/>
      <c r="E80" s="42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</row>
    <row r="81" ht="15.75" customHeight="1">
      <c r="A81" s="42"/>
      <c r="B81" s="43"/>
      <c r="C81" s="43"/>
      <c r="D81" s="43"/>
      <c r="E81" s="42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</row>
    <row r="82" ht="15.75" customHeight="1">
      <c r="A82" s="42"/>
      <c r="B82" s="43"/>
      <c r="C82" s="43"/>
      <c r="D82" s="43"/>
      <c r="E82" s="42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  <c r="AY82" s="43"/>
    </row>
    <row r="83" ht="15.75" customHeight="1">
      <c r="A83" s="42"/>
      <c r="B83" s="43"/>
      <c r="C83" s="43"/>
      <c r="D83" s="43"/>
      <c r="E83" s="42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  <c r="AX83" s="43"/>
      <c r="AY83" s="43"/>
    </row>
    <row r="84" ht="15.75" customHeight="1">
      <c r="A84" s="42"/>
      <c r="B84" s="43"/>
      <c r="C84" s="43"/>
      <c r="D84" s="43"/>
      <c r="E84" s="42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</row>
    <row r="85" ht="15.75" customHeight="1">
      <c r="A85" s="42"/>
      <c r="B85" s="43"/>
      <c r="C85" s="43"/>
      <c r="D85" s="43"/>
      <c r="E85" s="42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</row>
    <row r="86" ht="15.75" customHeight="1">
      <c r="A86" s="42"/>
      <c r="B86" s="43"/>
      <c r="C86" s="43"/>
      <c r="D86" s="43"/>
      <c r="E86" s="42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</row>
    <row r="87" ht="15.75" customHeight="1">
      <c r="A87" s="42"/>
      <c r="B87" s="43"/>
      <c r="C87" s="43"/>
      <c r="D87" s="43"/>
      <c r="E87" s="42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</row>
    <row r="88" ht="15.75" customHeight="1">
      <c r="A88" s="42"/>
      <c r="B88" s="43"/>
      <c r="C88" s="43"/>
      <c r="D88" s="43"/>
      <c r="E88" s="42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</row>
    <row r="89" ht="15.75" customHeight="1">
      <c r="A89" s="42"/>
      <c r="B89" s="43"/>
      <c r="C89" s="43"/>
      <c r="D89" s="43"/>
      <c r="E89" s="42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</row>
    <row r="90" ht="15.75" customHeight="1">
      <c r="A90" s="42"/>
      <c r="B90" s="43"/>
      <c r="C90" s="43"/>
      <c r="D90" s="43"/>
      <c r="E90" s="42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</row>
    <row r="91" ht="15.75" customHeight="1">
      <c r="A91" s="42"/>
      <c r="B91" s="43"/>
      <c r="C91" s="43"/>
      <c r="D91" s="43"/>
      <c r="E91" s="42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</row>
    <row r="92" ht="15.75" customHeight="1">
      <c r="A92" s="42"/>
      <c r="B92" s="43"/>
      <c r="C92" s="43"/>
      <c r="D92" s="43"/>
      <c r="E92" s="42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</row>
    <row r="93" ht="15.75" customHeight="1">
      <c r="A93" s="42"/>
      <c r="B93" s="43"/>
      <c r="C93" s="43"/>
      <c r="D93" s="43"/>
      <c r="E93" s="42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  <c r="AX93" s="43"/>
      <c r="AY93" s="43"/>
    </row>
    <row r="94" ht="15.75" customHeight="1">
      <c r="A94" s="42"/>
      <c r="B94" s="43"/>
      <c r="C94" s="43"/>
      <c r="D94" s="43"/>
      <c r="E94" s="42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  <c r="AX94" s="43"/>
      <c r="AY94" s="43"/>
    </row>
    <row r="95" ht="15.75" customHeight="1">
      <c r="A95" s="42"/>
      <c r="B95" s="43"/>
      <c r="C95" s="43"/>
      <c r="D95" s="43"/>
      <c r="E95" s="42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</row>
    <row r="96" ht="15.75" customHeight="1">
      <c r="A96" s="42"/>
      <c r="B96" s="43"/>
      <c r="C96" s="43"/>
      <c r="D96" s="43"/>
      <c r="E96" s="42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</row>
    <row r="97" ht="15.75" customHeight="1">
      <c r="A97" s="42"/>
      <c r="B97" s="43"/>
      <c r="C97" s="43"/>
      <c r="D97" s="43"/>
      <c r="E97" s="42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</row>
    <row r="98" ht="15.75" customHeight="1">
      <c r="A98" s="42"/>
      <c r="B98" s="43"/>
      <c r="C98" s="43"/>
      <c r="D98" s="43"/>
      <c r="E98" s="42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</row>
    <row r="99" ht="15.75" customHeight="1">
      <c r="A99" s="42"/>
      <c r="B99" s="43"/>
      <c r="C99" s="43"/>
      <c r="D99" s="43"/>
      <c r="E99" s="42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</row>
    <row r="100" ht="15.75" customHeight="1">
      <c r="A100" s="42"/>
      <c r="B100" s="43"/>
      <c r="C100" s="43"/>
      <c r="D100" s="43"/>
      <c r="E100" s="42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</row>
    <row r="101" ht="15.75" customHeight="1">
      <c r="A101" s="42"/>
      <c r="B101" s="43"/>
      <c r="C101" s="43"/>
      <c r="D101" s="43"/>
      <c r="E101" s="42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  <c r="AX101" s="43"/>
      <c r="AY101" s="43"/>
    </row>
    <row r="102" ht="15.75" customHeight="1">
      <c r="A102" s="42"/>
      <c r="B102" s="43"/>
      <c r="C102" s="43"/>
      <c r="D102" s="43"/>
      <c r="E102" s="42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  <c r="AX102" s="43"/>
      <c r="AY102" s="43"/>
    </row>
    <row r="103" ht="15.75" customHeight="1">
      <c r="A103" s="42"/>
      <c r="B103" s="43"/>
      <c r="C103" s="43"/>
      <c r="D103" s="43"/>
      <c r="E103" s="42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  <c r="AX103" s="43"/>
      <c r="AY103" s="43"/>
    </row>
    <row r="104" ht="15.75" customHeight="1">
      <c r="A104" s="42"/>
      <c r="B104" s="43"/>
      <c r="C104" s="43"/>
      <c r="D104" s="43"/>
      <c r="E104" s="42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</row>
    <row r="105" ht="15.75" customHeight="1">
      <c r="A105" s="42"/>
      <c r="B105" s="43"/>
      <c r="C105" s="43"/>
      <c r="D105" s="43"/>
      <c r="E105" s="42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</row>
    <row r="106" ht="15.75" customHeight="1">
      <c r="A106" s="42"/>
      <c r="B106" s="43"/>
      <c r="C106" s="43"/>
      <c r="D106" s="43"/>
      <c r="E106" s="42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</row>
    <row r="107" ht="15.75" customHeight="1">
      <c r="A107" s="42"/>
      <c r="B107" s="43"/>
      <c r="C107" s="43"/>
      <c r="D107" s="43"/>
      <c r="E107" s="42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  <c r="AX107" s="43"/>
      <c r="AY107" s="43"/>
    </row>
    <row r="108" ht="15.75" customHeight="1">
      <c r="A108" s="42"/>
      <c r="B108" s="43"/>
      <c r="C108" s="43"/>
      <c r="D108" s="43"/>
      <c r="E108" s="42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</row>
    <row r="109" ht="15.75" customHeight="1">
      <c r="A109" s="42"/>
      <c r="B109" s="43"/>
      <c r="C109" s="43"/>
      <c r="D109" s="43"/>
      <c r="E109" s="42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</row>
    <row r="110" ht="15.75" customHeight="1">
      <c r="A110" s="42"/>
      <c r="B110" s="43"/>
      <c r="C110" s="43"/>
      <c r="D110" s="43"/>
      <c r="E110" s="42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</row>
    <row r="111" ht="15.75" customHeight="1">
      <c r="A111" s="42"/>
      <c r="B111" s="43"/>
      <c r="C111" s="43"/>
      <c r="D111" s="43"/>
      <c r="E111" s="42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</row>
    <row r="112" ht="15.75" customHeight="1">
      <c r="A112" s="42"/>
      <c r="B112" s="43"/>
      <c r="C112" s="43"/>
      <c r="D112" s="43"/>
      <c r="E112" s="42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  <c r="AX112" s="43"/>
      <c r="AY112" s="43"/>
    </row>
    <row r="113" ht="15.75" customHeight="1">
      <c r="A113" s="42"/>
      <c r="B113" s="43"/>
      <c r="C113" s="43"/>
      <c r="D113" s="43"/>
      <c r="E113" s="42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</row>
    <row r="114" ht="15.75" customHeight="1">
      <c r="A114" s="42"/>
      <c r="B114" s="43"/>
      <c r="C114" s="43"/>
      <c r="D114" s="43"/>
      <c r="E114" s="42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</row>
    <row r="115" ht="15.75" customHeight="1">
      <c r="A115" s="42"/>
      <c r="B115" s="43"/>
      <c r="C115" s="43"/>
      <c r="D115" s="43"/>
      <c r="E115" s="42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</row>
    <row r="116" ht="15.75" customHeight="1">
      <c r="A116" s="42"/>
      <c r="B116" s="43"/>
      <c r="C116" s="43"/>
      <c r="D116" s="43"/>
      <c r="E116" s="42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</row>
    <row r="117" ht="15.75" customHeight="1">
      <c r="A117" s="42"/>
      <c r="B117" s="43"/>
      <c r="C117" s="43"/>
      <c r="D117" s="43"/>
      <c r="E117" s="42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</row>
    <row r="118" ht="15.75" customHeight="1">
      <c r="A118" s="42"/>
      <c r="B118" s="43"/>
      <c r="C118" s="43"/>
      <c r="D118" s="43"/>
      <c r="E118" s="42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</row>
    <row r="119" ht="15.75" customHeight="1">
      <c r="A119" s="42"/>
      <c r="B119" s="43"/>
      <c r="C119" s="43"/>
      <c r="D119" s="43"/>
      <c r="E119" s="42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</row>
    <row r="120" ht="15.75" customHeight="1">
      <c r="A120" s="42"/>
      <c r="B120" s="43"/>
      <c r="C120" s="43"/>
      <c r="D120" s="43"/>
      <c r="E120" s="42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43"/>
      <c r="AU120" s="43"/>
      <c r="AV120" s="43"/>
      <c r="AW120" s="43"/>
      <c r="AX120" s="43"/>
      <c r="AY120" s="43"/>
    </row>
    <row r="121" ht="15.75" customHeight="1">
      <c r="A121" s="42"/>
      <c r="B121" s="43"/>
      <c r="C121" s="43"/>
      <c r="D121" s="43"/>
      <c r="E121" s="42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43"/>
      <c r="AU121" s="43"/>
      <c r="AV121" s="43"/>
      <c r="AW121" s="43"/>
      <c r="AX121" s="43"/>
      <c r="AY121" s="43"/>
    </row>
    <row r="122" ht="15.75" customHeight="1">
      <c r="A122" s="42"/>
      <c r="B122" s="43"/>
      <c r="C122" s="43"/>
      <c r="D122" s="43"/>
      <c r="E122" s="42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43"/>
      <c r="AU122" s="43"/>
      <c r="AV122" s="43"/>
      <c r="AW122" s="43"/>
      <c r="AX122" s="43"/>
      <c r="AY122" s="43"/>
    </row>
    <row r="123" ht="15.75" customHeight="1">
      <c r="A123" s="42"/>
      <c r="B123" s="43"/>
      <c r="C123" s="43"/>
      <c r="D123" s="43"/>
      <c r="E123" s="42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</row>
    <row r="124" ht="15.75" customHeight="1">
      <c r="A124" s="42"/>
      <c r="B124" s="43"/>
      <c r="C124" s="43"/>
      <c r="D124" s="43"/>
      <c r="E124" s="42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</row>
    <row r="125" ht="15.75" customHeight="1">
      <c r="A125" s="42"/>
      <c r="B125" s="43"/>
      <c r="C125" s="43"/>
      <c r="D125" s="43"/>
      <c r="E125" s="42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43"/>
      <c r="AU125" s="43"/>
      <c r="AV125" s="43"/>
      <c r="AW125" s="43"/>
      <c r="AX125" s="43"/>
      <c r="AY125" s="43"/>
    </row>
    <row r="126" ht="15.75" customHeight="1">
      <c r="A126" s="42"/>
      <c r="B126" s="43"/>
      <c r="C126" s="43"/>
      <c r="D126" s="43"/>
      <c r="E126" s="42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43"/>
      <c r="AU126" s="43"/>
      <c r="AV126" s="43"/>
      <c r="AW126" s="43"/>
      <c r="AX126" s="43"/>
      <c r="AY126" s="43"/>
    </row>
    <row r="127" ht="15.75" customHeight="1">
      <c r="A127" s="42"/>
      <c r="B127" s="43"/>
      <c r="C127" s="43"/>
      <c r="D127" s="43"/>
      <c r="E127" s="42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43"/>
      <c r="AU127" s="43"/>
      <c r="AV127" s="43"/>
      <c r="AW127" s="43"/>
      <c r="AX127" s="43"/>
      <c r="AY127" s="43"/>
    </row>
    <row r="128" ht="15.75" customHeight="1">
      <c r="A128" s="42"/>
      <c r="B128" s="43"/>
      <c r="C128" s="43"/>
      <c r="D128" s="43"/>
      <c r="E128" s="42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</row>
    <row r="129" ht="15.75" customHeight="1">
      <c r="A129" s="42"/>
      <c r="B129" s="43"/>
      <c r="C129" s="43"/>
      <c r="D129" s="43"/>
      <c r="E129" s="42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43"/>
      <c r="AU129" s="43"/>
      <c r="AV129" s="43"/>
      <c r="AW129" s="43"/>
      <c r="AX129" s="43"/>
      <c r="AY129" s="43"/>
    </row>
    <row r="130" ht="15.75" customHeight="1">
      <c r="A130" s="42"/>
      <c r="B130" s="43"/>
      <c r="C130" s="43"/>
      <c r="D130" s="43"/>
      <c r="E130" s="42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43"/>
      <c r="AU130" s="43"/>
      <c r="AV130" s="43"/>
      <c r="AW130" s="43"/>
      <c r="AX130" s="43"/>
      <c r="AY130" s="43"/>
    </row>
    <row r="131" ht="15.75" customHeight="1">
      <c r="A131" s="42"/>
      <c r="B131" s="43"/>
      <c r="C131" s="43"/>
      <c r="D131" s="43"/>
      <c r="E131" s="42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3"/>
      <c r="AY131" s="43"/>
    </row>
    <row r="132" ht="15.75" customHeight="1">
      <c r="A132" s="42"/>
      <c r="B132" s="43"/>
      <c r="C132" s="43"/>
      <c r="D132" s="43"/>
      <c r="E132" s="42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43"/>
      <c r="AU132" s="43"/>
      <c r="AV132" s="43"/>
      <c r="AW132" s="43"/>
      <c r="AX132" s="43"/>
      <c r="AY132" s="43"/>
    </row>
    <row r="133" ht="15.75" customHeight="1">
      <c r="A133" s="42"/>
      <c r="B133" s="43"/>
      <c r="C133" s="43"/>
      <c r="D133" s="43"/>
      <c r="E133" s="42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43"/>
      <c r="AU133" s="43"/>
      <c r="AV133" s="43"/>
      <c r="AW133" s="43"/>
      <c r="AX133" s="43"/>
      <c r="AY133" s="43"/>
    </row>
    <row r="134" ht="15.75" customHeight="1">
      <c r="A134" s="42"/>
      <c r="B134" s="43"/>
      <c r="C134" s="43"/>
      <c r="D134" s="43"/>
      <c r="E134" s="42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43"/>
      <c r="AU134" s="43"/>
      <c r="AV134" s="43"/>
      <c r="AW134" s="43"/>
      <c r="AX134" s="43"/>
      <c r="AY134" s="43"/>
    </row>
    <row r="135" ht="15.75" customHeight="1">
      <c r="A135" s="42"/>
      <c r="B135" s="43"/>
      <c r="C135" s="43"/>
      <c r="D135" s="43"/>
      <c r="E135" s="42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43"/>
      <c r="AU135" s="43"/>
      <c r="AV135" s="43"/>
      <c r="AW135" s="43"/>
      <c r="AX135" s="43"/>
      <c r="AY135" s="43"/>
    </row>
    <row r="136" ht="15.75" customHeight="1">
      <c r="A136" s="42"/>
      <c r="B136" s="43"/>
      <c r="C136" s="43"/>
      <c r="D136" s="43"/>
      <c r="E136" s="42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43"/>
      <c r="AU136" s="43"/>
      <c r="AV136" s="43"/>
      <c r="AW136" s="43"/>
      <c r="AX136" s="43"/>
      <c r="AY136" s="43"/>
    </row>
    <row r="137" ht="15.75" customHeight="1">
      <c r="A137" s="42"/>
      <c r="B137" s="43"/>
      <c r="C137" s="43"/>
      <c r="D137" s="43"/>
      <c r="E137" s="42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43"/>
      <c r="AU137" s="43"/>
      <c r="AV137" s="43"/>
      <c r="AW137" s="43"/>
      <c r="AX137" s="43"/>
      <c r="AY137" s="43"/>
    </row>
    <row r="138" ht="15.75" customHeight="1">
      <c r="A138" s="42"/>
      <c r="B138" s="43"/>
      <c r="C138" s="43"/>
      <c r="D138" s="43"/>
      <c r="E138" s="42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43"/>
      <c r="AU138" s="43"/>
      <c r="AV138" s="43"/>
      <c r="AW138" s="43"/>
      <c r="AX138" s="43"/>
      <c r="AY138" s="43"/>
    </row>
    <row r="139" ht="15.75" customHeight="1">
      <c r="A139" s="42"/>
      <c r="B139" s="43"/>
      <c r="C139" s="43"/>
      <c r="D139" s="43"/>
      <c r="E139" s="42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43"/>
      <c r="AU139" s="43"/>
      <c r="AV139" s="43"/>
      <c r="AW139" s="43"/>
      <c r="AX139" s="43"/>
      <c r="AY139" s="43"/>
    </row>
    <row r="140" ht="15.75" customHeight="1">
      <c r="A140" s="42"/>
      <c r="B140" s="43"/>
      <c r="C140" s="43"/>
      <c r="D140" s="43"/>
      <c r="E140" s="42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43"/>
      <c r="AU140" s="43"/>
      <c r="AV140" s="43"/>
      <c r="AW140" s="43"/>
      <c r="AX140" s="43"/>
      <c r="AY140" s="43"/>
    </row>
    <row r="141" ht="15.75" customHeight="1">
      <c r="A141" s="42"/>
      <c r="B141" s="43"/>
      <c r="C141" s="43"/>
      <c r="D141" s="43"/>
      <c r="E141" s="42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43"/>
      <c r="AU141" s="43"/>
      <c r="AV141" s="43"/>
      <c r="AW141" s="43"/>
      <c r="AX141" s="43"/>
      <c r="AY141" s="43"/>
    </row>
    <row r="142" ht="15.75" customHeight="1">
      <c r="A142" s="42"/>
      <c r="B142" s="43"/>
      <c r="C142" s="43"/>
      <c r="D142" s="43"/>
      <c r="E142" s="42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43"/>
      <c r="AU142" s="43"/>
      <c r="AV142" s="43"/>
      <c r="AW142" s="43"/>
      <c r="AX142" s="43"/>
      <c r="AY142" s="43"/>
    </row>
    <row r="143" ht="15.75" customHeight="1">
      <c r="A143" s="42"/>
      <c r="B143" s="43"/>
      <c r="C143" s="43"/>
      <c r="D143" s="43"/>
      <c r="E143" s="42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43"/>
      <c r="AU143" s="43"/>
      <c r="AV143" s="43"/>
      <c r="AW143" s="43"/>
      <c r="AX143" s="43"/>
      <c r="AY143" s="43"/>
    </row>
    <row r="144" ht="15.75" customHeight="1">
      <c r="A144" s="42"/>
      <c r="B144" s="43"/>
      <c r="C144" s="43"/>
      <c r="D144" s="43"/>
      <c r="E144" s="42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43"/>
      <c r="AU144" s="43"/>
      <c r="AV144" s="43"/>
      <c r="AW144" s="43"/>
      <c r="AX144" s="43"/>
      <c r="AY144" s="43"/>
    </row>
    <row r="145" ht="15.75" customHeight="1">
      <c r="A145" s="42"/>
      <c r="B145" s="43"/>
      <c r="C145" s="43"/>
      <c r="D145" s="43"/>
      <c r="E145" s="42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43"/>
      <c r="AU145" s="43"/>
      <c r="AV145" s="43"/>
      <c r="AW145" s="43"/>
      <c r="AX145" s="43"/>
      <c r="AY145" s="43"/>
    </row>
    <row r="146" ht="15.75" customHeight="1">
      <c r="A146" s="42"/>
      <c r="B146" s="43"/>
      <c r="C146" s="43"/>
      <c r="D146" s="43"/>
      <c r="E146" s="42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43"/>
      <c r="AU146" s="43"/>
      <c r="AV146" s="43"/>
      <c r="AW146" s="43"/>
      <c r="AX146" s="43"/>
      <c r="AY146" s="43"/>
    </row>
    <row r="147" ht="15.75" customHeight="1">
      <c r="A147" s="42"/>
      <c r="B147" s="43"/>
      <c r="C147" s="43"/>
      <c r="D147" s="43"/>
      <c r="E147" s="42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43"/>
      <c r="AU147" s="43"/>
      <c r="AV147" s="43"/>
      <c r="AW147" s="43"/>
      <c r="AX147" s="43"/>
      <c r="AY147" s="43"/>
    </row>
    <row r="148" ht="15.75" customHeight="1">
      <c r="A148" s="42"/>
      <c r="B148" s="43"/>
      <c r="C148" s="43"/>
      <c r="D148" s="43"/>
      <c r="E148" s="42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43"/>
      <c r="AU148" s="43"/>
      <c r="AV148" s="43"/>
      <c r="AW148" s="43"/>
      <c r="AX148" s="43"/>
      <c r="AY148" s="43"/>
    </row>
    <row r="149" ht="15.75" customHeight="1">
      <c r="A149" s="42"/>
      <c r="B149" s="43"/>
      <c r="C149" s="43"/>
      <c r="D149" s="43"/>
      <c r="E149" s="42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43"/>
      <c r="AU149" s="43"/>
      <c r="AV149" s="43"/>
      <c r="AW149" s="43"/>
      <c r="AX149" s="43"/>
      <c r="AY149" s="43"/>
    </row>
    <row r="150" ht="15.75" customHeight="1">
      <c r="A150" s="42"/>
      <c r="B150" s="43"/>
      <c r="C150" s="43"/>
      <c r="D150" s="43"/>
      <c r="E150" s="42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43"/>
      <c r="AU150" s="43"/>
      <c r="AV150" s="43"/>
      <c r="AW150" s="43"/>
      <c r="AX150" s="43"/>
      <c r="AY150" s="43"/>
    </row>
    <row r="151" ht="15.75" customHeight="1">
      <c r="A151" s="42"/>
      <c r="B151" s="43"/>
      <c r="C151" s="43"/>
      <c r="D151" s="43"/>
      <c r="E151" s="42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</row>
    <row r="152" ht="15.75" customHeight="1">
      <c r="A152" s="42"/>
      <c r="B152" s="43"/>
      <c r="C152" s="43"/>
      <c r="D152" s="43"/>
      <c r="E152" s="42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43"/>
      <c r="AU152" s="43"/>
      <c r="AV152" s="43"/>
      <c r="AW152" s="43"/>
      <c r="AX152" s="43"/>
      <c r="AY152" s="43"/>
    </row>
    <row r="153" ht="15.75" customHeight="1">
      <c r="A153" s="42"/>
      <c r="B153" s="43"/>
      <c r="C153" s="43"/>
      <c r="D153" s="43"/>
      <c r="E153" s="42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</row>
    <row r="154" ht="15.75" customHeight="1">
      <c r="A154" s="42"/>
      <c r="B154" s="43"/>
      <c r="C154" s="43"/>
      <c r="D154" s="43"/>
      <c r="E154" s="42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</row>
    <row r="155" ht="15.75" customHeight="1">
      <c r="A155" s="42"/>
      <c r="B155" s="43"/>
      <c r="C155" s="43"/>
      <c r="D155" s="43"/>
      <c r="E155" s="42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</row>
    <row r="156" ht="15.75" customHeight="1">
      <c r="A156" s="42"/>
      <c r="B156" s="43"/>
      <c r="C156" s="43"/>
      <c r="D156" s="43"/>
      <c r="E156" s="42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43"/>
      <c r="AU156" s="43"/>
      <c r="AV156" s="43"/>
      <c r="AW156" s="43"/>
      <c r="AX156" s="43"/>
      <c r="AY156" s="43"/>
    </row>
    <row r="157" ht="15.75" customHeight="1">
      <c r="A157" s="42"/>
      <c r="B157" s="43"/>
      <c r="C157" s="43"/>
      <c r="D157" s="43"/>
      <c r="E157" s="42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</row>
    <row r="158" ht="15.75" customHeight="1">
      <c r="A158" s="42"/>
      <c r="B158" s="43"/>
      <c r="C158" s="43"/>
      <c r="D158" s="43"/>
      <c r="E158" s="42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</row>
    <row r="159" ht="15.75" customHeight="1">
      <c r="A159" s="42"/>
      <c r="B159" s="43"/>
      <c r="C159" s="43"/>
      <c r="D159" s="43"/>
      <c r="E159" s="42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</row>
    <row r="160" ht="15.75" customHeight="1">
      <c r="A160" s="42"/>
      <c r="B160" s="43"/>
      <c r="C160" s="43"/>
      <c r="D160" s="43"/>
      <c r="E160" s="42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43"/>
      <c r="AU160" s="43"/>
      <c r="AV160" s="43"/>
      <c r="AW160" s="43"/>
      <c r="AX160" s="43"/>
      <c r="AY160" s="43"/>
    </row>
    <row r="161" ht="15.75" customHeight="1">
      <c r="A161" s="42"/>
      <c r="B161" s="43"/>
      <c r="C161" s="43"/>
      <c r="D161" s="43"/>
      <c r="E161" s="42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43"/>
      <c r="AU161" s="43"/>
      <c r="AV161" s="43"/>
      <c r="AW161" s="43"/>
      <c r="AX161" s="43"/>
      <c r="AY161" s="43"/>
    </row>
    <row r="162" ht="15.75" customHeight="1">
      <c r="A162" s="42"/>
      <c r="B162" s="43"/>
      <c r="C162" s="43"/>
      <c r="D162" s="43"/>
      <c r="E162" s="42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43"/>
      <c r="AU162" s="43"/>
      <c r="AV162" s="43"/>
      <c r="AW162" s="43"/>
      <c r="AX162" s="43"/>
      <c r="AY162" s="43"/>
    </row>
    <row r="163" ht="15.75" customHeight="1">
      <c r="A163" s="42"/>
      <c r="B163" s="43"/>
      <c r="C163" s="43"/>
      <c r="D163" s="43"/>
      <c r="E163" s="42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43"/>
      <c r="AU163" s="43"/>
      <c r="AV163" s="43"/>
      <c r="AW163" s="43"/>
      <c r="AX163" s="43"/>
      <c r="AY163" s="43"/>
    </row>
    <row r="164" ht="15.75" customHeight="1">
      <c r="A164" s="42"/>
      <c r="B164" s="43"/>
      <c r="C164" s="43"/>
      <c r="D164" s="43"/>
      <c r="E164" s="42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43"/>
      <c r="AU164" s="43"/>
      <c r="AV164" s="43"/>
      <c r="AW164" s="43"/>
      <c r="AX164" s="43"/>
      <c r="AY164" s="43"/>
    </row>
    <row r="165" ht="15.75" customHeight="1">
      <c r="A165" s="42"/>
      <c r="B165" s="43"/>
      <c r="C165" s="43"/>
      <c r="D165" s="43"/>
      <c r="E165" s="42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43"/>
      <c r="AU165" s="43"/>
      <c r="AV165" s="43"/>
      <c r="AW165" s="43"/>
      <c r="AX165" s="43"/>
      <c r="AY165" s="43"/>
    </row>
    <row r="166" ht="15.75" customHeight="1">
      <c r="A166" s="42"/>
      <c r="B166" s="43"/>
      <c r="C166" s="43"/>
      <c r="D166" s="43"/>
      <c r="E166" s="42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43"/>
      <c r="AU166" s="43"/>
      <c r="AV166" s="43"/>
      <c r="AW166" s="43"/>
      <c r="AX166" s="43"/>
      <c r="AY166" s="43"/>
    </row>
    <row r="167" ht="15.75" customHeight="1">
      <c r="A167" s="42"/>
      <c r="B167" s="43"/>
      <c r="C167" s="43"/>
      <c r="D167" s="43"/>
      <c r="E167" s="42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43"/>
      <c r="AU167" s="43"/>
      <c r="AV167" s="43"/>
      <c r="AW167" s="43"/>
      <c r="AX167" s="43"/>
      <c r="AY167" s="43"/>
    </row>
    <row r="168" ht="15.75" customHeight="1">
      <c r="A168" s="42"/>
      <c r="B168" s="43"/>
      <c r="C168" s="43"/>
      <c r="D168" s="43"/>
      <c r="E168" s="42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43"/>
      <c r="AU168" s="43"/>
      <c r="AV168" s="43"/>
      <c r="AW168" s="43"/>
      <c r="AX168" s="43"/>
      <c r="AY168" s="43"/>
    </row>
    <row r="169" ht="15.75" customHeight="1">
      <c r="A169" s="42"/>
      <c r="B169" s="43"/>
      <c r="C169" s="43"/>
      <c r="D169" s="43"/>
      <c r="E169" s="42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43"/>
      <c r="AU169" s="43"/>
      <c r="AV169" s="43"/>
      <c r="AW169" s="43"/>
      <c r="AX169" s="43"/>
      <c r="AY169" s="43"/>
    </row>
    <row r="170" ht="15.75" customHeight="1">
      <c r="A170" s="42"/>
      <c r="B170" s="43"/>
      <c r="C170" s="43"/>
      <c r="D170" s="43"/>
      <c r="E170" s="42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43"/>
      <c r="AU170" s="43"/>
      <c r="AV170" s="43"/>
      <c r="AW170" s="43"/>
      <c r="AX170" s="43"/>
      <c r="AY170" s="43"/>
    </row>
    <row r="171" ht="15.75" customHeight="1">
      <c r="A171" s="42"/>
      <c r="B171" s="43"/>
      <c r="C171" s="43"/>
      <c r="D171" s="43"/>
      <c r="E171" s="42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43"/>
      <c r="AU171" s="43"/>
      <c r="AV171" s="43"/>
      <c r="AW171" s="43"/>
      <c r="AX171" s="43"/>
      <c r="AY171" s="43"/>
    </row>
    <row r="172" ht="15.75" customHeight="1">
      <c r="A172" s="42"/>
      <c r="B172" s="43"/>
      <c r="C172" s="43"/>
      <c r="D172" s="43"/>
      <c r="E172" s="42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</row>
    <row r="173" ht="15.75" customHeight="1">
      <c r="A173" s="42"/>
      <c r="B173" s="43"/>
      <c r="C173" s="43"/>
      <c r="D173" s="43"/>
      <c r="E173" s="42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</row>
    <row r="174" ht="15.75" customHeight="1">
      <c r="A174" s="42"/>
      <c r="B174" s="43"/>
      <c r="C174" s="43"/>
      <c r="D174" s="43"/>
      <c r="E174" s="42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</row>
    <row r="175" ht="15.75" customHeight="1">
      <c r="A175" s="42"/>
      <c r="B175" s="43"/>
      <c r="C175" s="43"/>
      <c r="D175" s="43"/>
      <c r="E175" s="42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</row>
    <row r="176" ht="15.75" customHeight="1">
      <c r="A176" s="42"/>
      <c r="B176" s="43"/>
      <c r="C176" s="43"/>
      <c r="D176" s="43"/>
      <c r="E176" s="42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  <c r="AU176" s="43"/>
      <c r="AV176" s="43"/>
      <c r="AW176" s="43"/>
      <c r="AX176" s="43"/>
      <c r="AY176" s="43"/>
    </row>
    <row r="177" ht="15.75" customHeight="1">
      <c r="A177" s="42"/>
      <c r="B177" s="43"/>
      <c r="C177" s="43"/>
      <c r="D177" s="43"/>
      <c r="E177" s="42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  <c r="AU177" s="43"/>
      <c r="AV177" s="43"/>
      <c r="AW177" s="43"/>
      <c r="AX177" s="43"/>
      <c r="AY177" s="43"/>
    </row>
    <row r="178" ht="15.75" customHeight="1">
      <c r="A178" s="42"/>
      <c r="B178" s="43"/>
      <c r="C178" s="43"/>
      <c r="D178" s="43"/>
      <c r="E178" s="42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  <c r="AU178" s="43"/>
      <c r="AV178" s="43"/>
      <c r="AW178" s="43"/>
      <c r="AX178" s="43"/>
      <c r="AY178" s="43"/>
    </row>
    <row r="179" ht="15.75" customHeight="1">
      <c r="A179" s="42"/>
      <c r="B179" s="43"/>
      <c r="C179" s="43"/>
      <c r="D179" s="43"/>
      <c r="E179" s="42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43"/>
      <c r="AU179" s="43"/>
      <c r="AV179" s="43"/>
      <c r="AW179" s="43"/>
      <c r="AX179" s="43"/>
      <c r="AY179" s="43"/>
    </row>
    <row r="180" ht="15.75" customHeight="1">
      <c r="A180" s="42"/>
      <c r="B180" s="43"/>
      <c r="C180" s="43"/>
      <c r="D180" s="43"/>
      <c r="E180" s="42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43"/>
      <c r="AU180" s="43"/>
      <c r="AV180" s="43"/>
      <c r="AW180" s="43"/>
      <c r="AX180" s="43"/>
      <c r="AY180" s="43"/>
    </row>
    <row r="181" ht="15.75" customHeight="1">
      <c r="A181" s="42"/>
      <c r="B181" s="43"/>
      <c r="C181" s="43"/>
      <c r="D181" s="43"/>
      <c r="E181" s="42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  <c r="AU181" s="43"/>
      <c r="AV181" s="43"/>
      <c r="AW181" s="43"/>
      <c r="AX181" s="43"/>
      <c r="AY181" s="43"/>
    </row>
    <row r="182" ht="15.75" customHeight="1">
      <c r="A182" s="42"/>
      <c r="B182" s="43"/>
      <c r="C182" s="43"/>
      <c r="D182" s="43"/>
      <c r="E182" s="42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43"/>
      <c r="AU182" s="43"/>
      <c r="AV182" s="43"/>
      <c r="AW182" s="43"/>
      <c r="AX182" s="43"/>
      <c r="AY182" s="43"/>
    </row>
    <row r="183" ht="15.75" customHeight="1">
      <c r="A183" s="42"/>
      <c r="B183" s="43"/>
      <c r="C183" s="43"/>
      <c r="D183" s="43"/>
      <c r="E183" s="42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  <c r="AU183" s="43"/>
      <c r="AV183" s="43"/>
      <c r="AW183" s="43"/>
      <c r="AX183" s="43"/>
      <c r="AY183" s="43"/>
    </row>
    <row r="184" ht="15.75" customHeight="1">
      <c r="A184" s="42"/>
      <c r="B184" s="43"/>
      <c r="C184" s="43"/>
      <c r="D184" s="43"/>
      <c r="E184" s="42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  <c r="AU184" s="43"/>
      <c r="AV184" s="43"/>
      <c r="AW184" s="43"/>
      <c r="AX184" s="43"/>
      <c r="AY184" s="43"/>
    </row>
    <row r="185" ht="15.75" customHeight="1">
      <c r="A185" s="42"/>
      <c r="B185" s="43"/>
      <c r="C185" s="43"/>
      <c r="D185" s="43"/>
      <c r="E185" s="42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  <c r="AU185" s="43"/>
      <c r="AV185" s="43"/>
      <c r="AW185" s="43"/>
      <c r="AX185" s="43"/>
      <c r="AY185" s="43"/>
    </row>
    <row r="186" ht="15.75" customHeight="1">
      <c r="A186" s="42"/>
      <c r="B186" s="43"/>
      <c r="C186" s="43"/>
      <c r="D186" s="43"/>
      <c r="E186" s="42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  <c r="AU186" s="43"/>
      <c r="AV186" s="43"/>
      <c r="AW186" s="43"/>
      <c r="AX186" s="43"/>
      <c r="AY186" s="43"/>
    </row>
    <row r="187" ht="15.75" customHeight="1">
      <c r="A187" s="42"/>
      <c r="B187" s="43"/>
      <c r="C187" s="43"/>
      <c r="D187" s="43"/>
      <c r="E187" s="42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  <c r="AU187" s="43"/>
      <c r="AV187" s="43"/>
      <c r="AW187" s="43"/>
      <c r="AX187" s="43"/>
      <c r="AY187" s="43"/>
    </row>
    <row r="188" ht="15.75" customHeight="1">
      <c r="A188" s="42"/>
      <c r="B188" s="43"/>
      <c r="C188" s="43"/>
      <c r="D188" s="43"/>
      <c r="E188" s="42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  <c r="AU188" s="43"/>
      <c r="AV188" s="43"/>
      <c r="AW188" s="43"/>
      <c r="AX188" s="43"/>
      <c r="AY188" s="43"/>
    </row>
    <row r="189" ht="15.75" customHeight="1">
      <c r="A189" s="42"/>
      <c r="B189" s="43"/>
      <c r="C189" s="43"/>
      <c r="D189" s="43"/>
      <c r="E189" s="42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  <c r="AU189" s="43"/>
      <c r="AV189" s="43"/>
      <c r="AW189" s="43"/>
      <c r="AX189" s="43"/>
      <c r="AY189" s="43"/>
    </row>
    <row r="190" ht="15.75" customHeight="1">
      <c r="A190" s="42"/>
      <c r="B190" s="43"/>
      <c r="C190" s="43"/>
      <c r="D190" s="43"/>
      <c r="E190" s="42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  <c r="AU190" s="43"/>
      <c r="AV190" s="43"/>
      <c r="AW190" s="43"/>
      <c r="AX190" s="43"/>
      <c r="AY190" s="43"/>
    </row>
    <row r="191" ht="15.75" customHeight="1">
      <c r="A191" s="42"/>
      <c r="B191" s="43"/>
      <c r="C191" s="43"/>
      <c r="D191" s="43"/>
      <c r="E191" s="42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  <c r="AU191" s="43"/>
      <c r="AV191" s="43"/>
      <c r="AW191" s="43"/>
      <c r="AX191" s="43"/>
      <c r="AY191" s="43"/>
    </row>
    <row r="192" ht="15.75" customHeight="1">
      <c r="A192" s="42"/>
      <c r="B192" s="43"/>
      <c r="C192" s="43"/>
      <c r="D192" s="43"/>
      <c r="E192" s="42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  <c r="AU192" s="43"/>
      <c r="AV192" s="43"/>
      <c r="AW192" s="43"/>
      <c r="AX192" s="43"/>
      <c r="AY192" s="43"/>
    </row>
    <row r="193" ht="15.75" customHeight="1">
      <c r="A193" s="42"/>
      <c r="B193" s="43"/>
      <c r="C193" s="43"/>
      <c r="D193" s="43"/>
      <c r="E193" s="42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  <c r="AU193" s="43"/>
      <c r="AV193" s="43"/>
      <c r="AW193" s="43"/>
      <c r="AX193" s="43"/>
      <c r="AY193" s="43"/>
    </row>
    <row r="194" ht="15.75" customHeight="1">
      <c r="A194" s="42"/>
      <c r="B194" s="43"/>
      <c r="C194" s="43"/>
      <c r="D194" s="43"/>
      <c r="E194" s="42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  <c r="AU194" s="43"/>
      <c r="AV194" s="43"/>
      <c r="AW194" s="43"/>
      <c r="AX194" s="43"/>
      <c r="AY194" s="43"/>
    </row>
    <row r="195" ht="15.75" customHeight="1">
      <c r="A195" s="42"/>
      <c r="B195" s="43"/>
      <c r="C195" s="43"/>
      <c r="D195" s="43"/>
      <c r="E195" s="42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  <c r="AU195" s="43"/>
      <c r="AV195" s="43"/>
      <c r="AW195" s="43"/>
      <c r="AX195" s="43"/>
      <c r="AY195" s="43"/>
    </row>
    <row r="196" ht="15.75" customHeight="1">
      <c r="A196" s="42"/>
      <c r="B196" s="43"/>
      <c r="C196" s="43"/>
      <c r="D196" s="43"/>
      <c r="E196" s="42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  <c r="AU196" s="43"/>
      <c r="AV196" s="43"/>
      <c r="AW196" s="43"/>
      <c r="AX196" s="43"/>
      <c r="AY196" s="43"/>
    </row>
    <row r="197" ht="15.75" customHeight="1">
      <c r="A197" s="42"/>
      <c r="B197" s="43"/>
      <c r="C197" s="43"/>
      <c r="D197" s="43"/>
      <c r="E197" s="42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43"/>
      <c r="AU197" s="43"/>
      <c r="AV197" s="43"/>
      <c r="AW197" s="43"/>
      <c r="AX197" s="43"/>
      <c r="AY197" s="43"/>
    </row>
    <row r="198" ht="15.75" customHeight="1">
      <c r="A198" s="42"/>
      <c r="B198" s="43"/>
      <c r="C198" s="43"/>
      <c r="D198" s="43"/>
      <c r="E198" s="42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43"/>
      <c r="AU198" s="43"/>
      <c r="AV198" s="43"/>
      <c r="AW198" s="43"/>
      <c r="AX198" s="43"/>
      <c r="AY198" s="43"/>
    </row>
    <row r="199" ht="15.75" customHeight="1">
      <c r="A199" s="42"/>
      <c r="B199" s="43"/>
      <c r="C199" s="43"/>
      <c r="D199" s="43"/>
      <c r="E199" s="42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43"/>
      <c r="AU199" s="43"/>
      <c r="AV199" s="43"/>
      <c r="AW199" s="43"/>
      <c r="AX199" s="43"/>
      <c r="AY199" s="43"/>
    </row>
    <row r="200" ht="15.75" customHeight="1">
      <c r="A200" s="42"/>
      <c r="B200" s="43"/>
      <c r="C200" s="43"/>
      <c r="D200" s="43"/>
      <c r="E200" s="42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43"/>
      <c r="AU200" s="43"/>
      <c r="AV200" s="43"/>
      <c r="AW200" s="43"/>
      <c r="AX200" s="43"/>
      <c r="AY200" s="43"/>
    </row>
    <row r="201" ht="15.75" customHeight="1">
      <c r="A201" s="42"/>
      <c r="B201" s="43"/>
      <c r="C201" s="43"/>
      <c r="D201" s="43"/>
      <c r="E201" s="42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43"/>
      <c r="AU201" s="43"/>
      <c r="AV201" s="43"/>
      <c r="AW201" s="43"/>
      <c r="AX201" s="43"/>
      <c r="AY201" s="43"/>
    </row>
    <row r="202" ht="15.75" customHeight="1">
      <c r="A202" s="42"/>
      <c r="B202" s="43"/>
      <c r="C202" s="43"/>
      <c r="D202" s="43"/>
      <c r="E202" s="42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43"/>
      <c r="AU202" s="43"/>
      <c r="AV202" s="43"/>
      <c r="AW202" s="43"/>
      <c r="AX202" s="43"/>
      <c r="AY202" s="43"/>
    </row>
    <row r="203" ht="15.75" customHeight="1">
      <c r="A203" s="42"/>
      <c r="B203" s="43"/>
      <c r="C203" s="43"/>
      <c r="D203" s="43"/>
      <c r="E203" s="42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43"/>
      <c r="AU203" s="43"/>
      <c r="AV203" s="43"/>
      <c r="AW203" s="43"/>
      <c r="AX203" s="43"/>
      <c r="AY203" s="43"/>
    </row>
    <row r="204" ht="15.75" customHeight="1">
      <c r="A204" s="42"/>
      <c r="B204" s="43"/>
      <c r="C204" s="43"/>
      <c r="D204" s="43"/>
      <c r="E204" s="42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43"/>
      <c r="AU204" s="43"/>
      <c r="AV204" s="43"/>
      <c r="AW204" s="43"/>
      <c r="AX204" s="43"/>
      <c r="AY204" s="43"/>
    </row>
    <row r="205" ht="15.75" customHeight="1">
      <c r="A205" s="42"/>
      <c r="B205" s="43"/>
      <c r="C205" s="43"/>
      <c r="D205" s="43"/>
      <c r="E205" s="42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43"/>
      <c r="AU205" s="43"/>
      <c r="AV205" s="43"/>
      <c r="AW205" s="43"/>
      <c r="AX205" s="43"/>
      <c r="AY205" s="43"/>
    </row>
    <row r="206" ht="15.75" customHeight="1">
      <c r="A206" s="42"/>
      <c r="B206" s="43"/>
      <c r="C206" s="43"/>
      <c r="D206" s="43"/>
      <c r="E206" s="42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43"/>
      <c r="AU206" s="43"/>
      <c r="AV206" s="43"/>
      <c r="AW206" s="43"/>
      <c r="AX206" s="43"/>
      <c r="AY206" s="43"/>
    </row>
    <row r="207" ht="15.75" customHeight="1">
      <c r="A207" s="42"/>
      <c r="B207" s="43"/>
      <c r="C207" s="43"/>
      <c r="D207" s="43"/>
      <c r="E207" s="42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43"/>
      <c r="AU207" s="43"/>
      <c r="AV207" s="43"/>
      <c r="AW207" s="43"/>
      <c r="AX207" s="43"/>
      <c r="AY207" s="43"/>
    </row>
    <row r="208" ht="15.75" customHeight="1">
      <c r="A208" s="42"/>
      <c r="B208" s="43"/>
      <c r="C208" s="43"/>
      <c r="D208" s="43"/>
      <c r="E208" s="42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43"/>
      <c r="AU208" s="43"/>
      <c r="AV208" s="43"/>
      <c r="AW208" s="43"/>
      <c r="AX208" s="43"/>
      <c r="AY208" s="43"/>
    </row>
    <row r="209" ht="15.75" customHeight="1">
      <c r="A209" s="42"/>
      <c r="B209" s="43"/>
      <c r="C209" s="43"/>
      <c r="D209" s="43"/>
      <c r="E209" s="42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43"/>
      <c r="AU209" s="43"/>
      <c r="AV209" s="43"/>
      <c r="AW209" s="43"/>
      <c r="AX209" s="43"/>
      <c r="AY209" s="43"/>
    </row>
    <row r="210" ht="15.75" customHeight="1">
      <c r="A210" s="42"/>
      <c r="B210" s="43"/>
      <c r="C210" s="43"/>
      <c r="D210" s="43"/>
      <c r="E210" s="42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43"/>
      <c r="AU210" s="43"/>
      <c r="AV210" s="43"/>
      <c r="AW210" s="43"/>
      <c r="AX210" s="43"/>
      <c r="AY210" s="43"/>
    </row>
    <row r="211" ht="15.75" customHeight="1">
      <c r="A211" s="42"/>
      <c r="B211" s="43"/>
      <c r="C211" s="43"/>
      <c r="D211" s="43"/>
      <c r="E211" s="42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43"/>
      <c r="AU211" s="43"/>
      <c r="AV211" s="43"/>
      <c r="AW211" s="43"/>
      <c r="AX211" s="43"/>
      <c r="AY211" s="43"/>
    </row>
    <row r="212" ht="15.75" customHeight="1">
      <c r="A212" s="42"/>
      <c r="B212" s="43"/>
      <c r="C212" s="43"/>
      <c r="D212" s="43"/>
      <c r="E212" s="42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3"/>
      <c r="AY212" s="43"/>
    </row>
    <row r="213" ht="15.75" customHeight="1">
      <c r="A213" s="42"/>
      <c r="B213" s="43"/>
      <c r="C213" s="43"/>
      <c r="D213" s="43"/>
      <c r="E213" s="42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43"/>
      <c r="AU213" s="43"/>
      <c r="AV213" s="43"/>
      <c r="AW213" s="43"/>
      <c r="AX213" s="43"/>
      <c r="AY213" s="43"/>
    </row>
    <row r="214" ht="15.75" customHeight="1">
      <c r="A214" s="42"/>
      <c r="B214" s="43"/>
      <c r="C214" s="43"/>
      <c r="D214" s="43"/>
      <c r="E214" s="42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43"/>
      <c r="AU214" s="43"/>
      <c r="AV214" s="43"/>
      <c r="AW214" s="43"/>
      <c r="AX214" s="43"/>
      <c r="AY214" s="43"/>
    </row>
    <row r="215" ht="15.75" customHeight="1">
      <c r="A215" s="42"/>
      <c r="B215" s="43"/>
      <c r="C215" s="43"/>
      <c r="D215" s="43"/>
      <c r="E215" s="42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43"/>
      <c r="AU215" s="43"/>
      <c r="AV215" s="43"/>
      <c r="AW215" s="43"/>
      <c r="AX215" s="43"/>
      <c r="AY215" s="43"/>
    </row>
    <row r="216" ht="15.75" customHeight="1">
      <c r="A216" s="42"/>
      <c r="B216" s="43"/>
      <c r="C216" s="43"/>
      <c r="D216" s="43"/>
      <c r="E216" s="42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3"/>
      <c r="AY216" s="43"/>
    </row>
    <row r="217" ht="15.75" customHeight="1">
      <c r="A217" s="42"/>
      <c r="B217" s="43"/>
      <c r="C217" s="43"/>
      <c r="D217" s="43"/>
      <c r="E217" s="42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43"/>
      <c r="AU217" s="43"/>
      <c r="AV217" s="43"/>
      <c r="AW217" s="43"/>
      <c r="AX217" s="43"/>
      <c r="AY217" s="43"/>
    </row>
    <row r="218" ht="15.75" customHeight="1">
      <c r="A218" s="42"/>
      <c r="B218" s="43"/>
      <c r="C218" s="43"/>
      <c r="D218" s="43"/>
      <c r="E218" s="42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43"/>
      <c r="AU218" s="43"/>
      <c r="AV218" s="43"/>
      <c r="AW218" s="43"/>
      <c r="AX218" s="43"/>
      <c r="AY218" s="43"/>
    </row>
    <row r="219" ht="15.75" customHeight="1">
      <c r="A219" s="42"/>
      <c r="B219" s="43"/>
      <c r="C219" s="43"/>
      <c r="D219" s="43"/>
      <c r="E219" s="42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43"/>
      <c r="AU219" s="43"/>
      <c r="AV219" s="43"/>
      <c r="AW219" s="43"/>
      <c r="AX219" s="43"/>
      <c r="AY219" s="43"/>
    </row>
    <row r="220" ht="15.75" customHeight="1">
      <c r="A220" s="42"/>
      <c r="B220" s="43"/>
      <c r="C220" s="43"/>
      <c r="D220" s="43"/>
      <c r="E220" s="42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43"/>
      <c r="AU220" s="43"/>
      <c r="AV220" s="43"/>
      <c r="AW220" s="43"/>
      <c r="AX220" s="43"/>
      <c r="AY220" s="43"/>
    </row>
    <row r="221" ht="15.75" customHeight="1">
      <c r="A221" s="42"/>
      <c r="B221" s="43"/>
      <c r="C221" s="43"/>
      <c r="D221" s="43"/>
      <c r="E221" s="42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43"/>
      <c r="AU221" s="43"/>
      <c r="AV221" s="43"/>
      <c r="AW221" s="43"/>
      <c r="AX221" s="43"/>
      <c r="AY221" s="43"/>
    </row>
    <row r="222" ht="15.75" customHeight="1">
      <c r="A222" s="42"/>
      <c r="B222" s="43"/>
      <c r="C222" s="43"/>
      <c r="D222" s="43"/>
      <c r="E222" s="42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43"/>
      <c r="AU222" s="43"/>
      <c r="AV222" s="43"/>
      <c r="AW222" s="43"/>
      <c r="AX222" s="43"/>
      <c r="AY222" s="43"/>
    </row>
    <row r="223" ht="15.75" customHeight="1">
      <c r="A223" s="42"/>
      <c r="B223" s="43"/>
      <c r="C223" s="43"/>
      <c r="D223" s="43"/>
      <c r="E223" s="42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43"/>
      <c r="AU223" s="43"/>
      <c r="AV223" s="43"/>
      <c r="AW223" s="43"/>
      <c r="AX223" s="43"/>
      <c r="AY223" s="43"/>
    </row>
    <row r="224" ht="15.75" customHeight="1">
      <c r="A224" s="42"/>
      <c r="B224" s="43"/>
      <c r="C224" s="43"/>
      <c r="D224" s="43"/>
      <c r="E224" s="42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43"/>
      <c r="AU224" s="43"/>
      <c r="AV224" s="43"/>
      <c r="AW224" s="43"/>
      <c r="AX224" s="43"/>
      <c r="AY224" s="43"/>
    </row>
    <row r="225" ht="15.75" customHeight="1">
      <c r="A225" s="42"/>
      <c r="B225" s="43"/>
      <c r="C225" s="43"/>
      <c r="D225" s="43"/>
      <c r="E225" s="42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43"/>
      <c r="AU225" s="43"/>
      <c r="AV225" s="43"/>
      <c r="AW225" s="43"/>
      <c r="AX225" s="43"/>
      <c r="AY225" s="43"/>
    </row>
    <row r="226" ht="15.75" customHeight="1">
      <c r="A226" s="42"/>
      <c r="B226" s="43"/>
      <c r="C226" s="43"/>
      <c r="D226" s="43"/>
      <c r="E226" s="42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43"/>
      <c r="AU226" s="43"/>
      <c r="AV226" s="43"/>
      <c r="AW226" s="43"/>
      <c r="AX226" s="43"/>
      <c r="AY226" s="43"/>
    </row>
    <row r="227" ht="15.75" customHeight="1">
      <c r="A227" s="42"/>
      <c r="B227" s="43"/>
      <c r="C227" s="43"/>
      <c r="D227" s="43"/>
      <c r="E227" s="42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43"/>
      <c r="AU227" s="43"/>
      <c r="AV227" s="43"/>
      <c r="AW227" s="43"/>
      <c r="AX227" s="43"/>
      <c r="AY227" s="43"/>
    </row>
    <row r="228" ht="15.75" customHeight="1">
      <c r="A228" s="42"/>
      <c r="B228" s="43"/>
      <c r="C228" s="43"/>
      <c r="D228" s="43"/>
      <c r="E228" s="42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43"/>
      <c r="AU228" s="43"/>
      <c r="AV228" s="43"/>
      <c r="AW228" s="43"/>
      <c r="AX228" s="43"/>
      <c r="AY228" s="43"/>
    </row>
    <row r="229" ht="15.75" customHeight="1">
      <c r="A229" s="42"/>
      <c r="B229" s="43"/>
      <c r="C229" s="43"/>
      <c r="D229" s="43"/>
      <c r="E229" s="42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43"/>
      <c r="AU229" s="43"/>
      <c r="AV229" s="43"/>
      <c r="AW229" s="43"/>
      <c r="AX229" s="43"/>
      <c r="AY229" s="43"/>
    </row>
    <row r="230" ht="15.75" customHeight="1">
      <c r="A230" s="42"/>
      <c r="B230" s="43"/>
      <c r="C230" s="43"/>
      <c r="D230" s="43"/>
      <c r="E230" s="42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43"/>
      <c r="AU230" s="43"/>
      <c r="AV230" s="43"/>
      <c r="AW230" s="43"/>
      <c r="AX230" s="43"/>
      <c r="AY230" s="43"/>
    </row>
    <row r="231" ht="15.75" customHeight="1">
      <c r="A231" s="42"/>
      <c r="B231" s="43"/>
      <c r="C231" s="43"/>
      <c r="D231" s="43"/>
      <c r="E231" s="42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43"/>
      <c r="AU231" s="43"/>
      <c r="AV231" s="43"/>
      <c r="AW231" s="43"/>
      <c r="AX231" s="43"/>
      <c r="AY231" s="43"/>
    </row>
    <row r="232" ht="15.75" customHeight="1">
      <c r="A232" s="42"/>
      <c r="B232" s="43"/>
      <c r="C232" s="43"/>
      <c r="D232" s="43"/>
      <c r="E232" s="42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43"/>
      <c r="AU232" s="43"/>
      <c r="AV232" s="43"/>
      <c r="AW232" s="43"/>
      <c r="AX232" s="43"/>
      <c r="AY232" s="43"/>
    </row>
    <row r="233" ht="15.75" customHeight="1">
      <c r="A233" s="42"/>
      <c r="B233" s="43"/>
      <c r="C233" s="43"/>
      <c r="D233" s="43"/>
      <c r="E233" s="42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43"/>
      <c r="AU233" s="43"/>
      <c r="AV233" s="43"/>
      <c r="AW233" s="43"/>
      <c r="AX233" s="43"/>
      <c r="AY233" s="43"/>
    </row>
    <row r="234" ht="15.75" customHeight="1">
      <c r="A234" s="42"/>
      <c r="B234" s="43"/>
      <c r="C234" s="43"/>
      <c r="D234" s="43"/>
      <c r="E234" s="42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43"/>
      <c r="AU234" s="43"/>
      <c r="AV234" s="43"/>
      <c r="AW234" s="43"/>
      <c r="AX234" s="43"/>
      <c r="AY234" s="43"/>
    </row>
    <row r="235" ht="15.75" customHeight="1">
      <c r="A235" s="42"/>
      <c r="B235" s="43"/>
      <c r="C235" s="43"/>
      <c r="D235" s="43"/>
      <c r="E235" s="42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43"/>
      <c r="AU235" s="43"/>
      <c r="AV235" s="43"/>
      <c r="AW235" s="43"/>
      <c r="AX235" s="43"/>
      <c r="AY235" s="43"/>
    </row>
    <row r="236" ht="15.75" customHeight="1">
      <c r="A236" s="42"/>
      <c r="B236" s="43"/>
      <c r="C236" s="43"/>
      <c r="D236" s="43"/>
      <c r="E236" s="42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43"/>
      <c r="AU236" s="43"/>
      <c r="AV236" s="43"/>
      <c r="AW236" s="43"/>
      <c r="AX236" s="43"/>
      <c r="AY236" s="43"/>
    </row>
    <row r="237" ht="15.75" customHeight="1">
      <c r="A237" s="42"/>
      <c r="B237" s="43"/>
      <c r="C237" s="43"/>
      <c r="D237" s="43"/>
      <c r="E237" s="42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43"/>
      <c r="AU237" s="43"/>
      <c r="AV237" s="43"/>
      <c r="AW237" s="43"/>
      <c r="AX237" s="43"/>
      <c r="AY237" s="43"/>
    </row>
    <row r="238" ht="15.75" customHeight="1">
      <c r="A238" s="42"/>
      <c r="B238" s="43"/>
      <c r="C238" s="43"/>
      <c r="D238" s="43"/>
      <c r="E238" s="42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43"/>
      <c r="AU238" s="43"/>
      <c r="AV238" s="43"/>
      <c r="AW238" s="43"/>
      <c r="AX238" s="43"/>
      <c r="AY238" s="43"/>
    </row>
    <row r="239" ht="15.75" customHeight="1">
      <c r="A239" s="42"/>
      <c r="B239" s="43"/>
      <c r="C239" s="43"/>
      <c r="D239" s="43"/>
      <c r="E239" s="42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43"/>
      <c r="AU239" s="43"/>
      <c r="AV239" s="43"/>
      <c r="AW239" s="43"/>
      <c r="AX239" s="43"/>
      <c r="AY239" s="43"/>
    </row>
    <row r="240" ht="15.75" customHeight="1">
      <c r="A240" s="42"/>
      <c r="B240" s="43"/>
      <c r="C240" s="43"/>
      <c r="D240" s="43"/>
      <c r="E240" s="42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43"/>
      <c r="AU240" s="43"/>
      <c r="AV240" s="43"/>
      <c r="AW240" s="43"/>
      <c r="AX240" s="43"/>
      <c r="AY240" s="43"/>
    </row>
    <row r="241" ht="15.75" customHeight="1">
      <c r="A241" s="42"/>
      <c r="B241" s="43"/>
      <c r="C241" s="43"/>
      <c r="D241" s="43"/>
      <c r="E241" s="42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43"/>
      <c r="AU241" s="43"/>
      <c r="AV241" s="43"/>
      <c r="AW241" s="43"/>
      <c r="AX241" s="43"/>
      <c r="AY241" s="43"/>
    </row>
    <row r="242" ht="15.75" customHeight="1">
      <c r="A242" s="42"/>
      <c r="B242" s="43"/>
      <c r="C242" s="43"/>
      <c r="D242" s="43"/>
      <c r="E242" s="42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43"/>
      <c r="AU242" s="43"/>
      <c r="AV242" s="43"/>
      <c r="AW242" s="43"/>
      <c r="AX242" s="43"/>
      <c r="AY242" s="43"/>
    </row>
    <row r="243" ht="15.75" customHeight="1">
      <c r="A243" s="42"/>
      <c r="B243" s="43"/>
      <c r="C243" s="43"/>
      <c r="D243" s="43"/>
      <c r="E243" s="42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43"/>
      <c r="AU243" s="43"/>
      <c r="AV243" s="43"/>
      <c r="AW243" s="43"/>
      <c r="AX243" s="43"/>
      <c r="AY243" s="43"/>
    </row>
    <row r="244" ht="15.75" customHeight="1">
      <c r="A244" s="42"/>
      <c r="B244" s="43"/>
      <c r="C244" s="43"/>
      <c r="D244" s="43"/>
      <c r="E244" s="42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43"/>
      <c r="AU244" s="43"/>
      <c r="AV244" s="43"/>
      <c r="AW244" s="43"/>
      <c r="AX244" s="43"/>
      <c r="AY244" s="43"/>
    </row>
    <row r="245" ht="15.75" customHeight="1">
      <c r="A245" s="42"/>
      <c r="B245" s="43"/>
      <c r="C245" s="43"/>
      <c r="D245" s="43"/>
      <c r="E245" s="42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43"/>
      <c r="AU245" s="43"/>
      <c r="AV245" s="43"/>
      <c r="AW245" s="43"/>
      <c r="AX245" s="43"/>
      <c r="AY245" s="43"/>
    </row>
    <row r="246" ht="15.75" customHeight="1">
      <c r="A246" s="42"/>
      <c r="B246" s="43"/>
      <c r="C246" s="43"/>
      <c r="D246" s="43"/>
      <c r="E246" s="42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43"/>
      <c r="AU246" s="43"/>
      <c r="AV246" s="43"/>
      <c r="AW246" s="43"/>
      <c r="AX246" s="43"/>
      <c r="AY246" s="43"/>
    </row>
    <row r="247" ht="15.75" customHeight="1">
      <c r="A247" s="42"/>
      <c r="B247" s="43"/>
      <c r="C247" s="43"/>
      <c r="D247" s="43"/>
      <c r="E247" s="42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43"/>
      <c r="AU247" s="43"/>
      <c r="AV247" s="43"/>
      <c r="AW247" s="43"/>
      <c r="AX247" s="43"/>
      <c r="AY247" s="43"/>
    </row>
    <row r="248" ht="15.75" customHeight="1">
      <c r="A248" s="42"/>
      <c r="B248" s="43"/>
      <c r="C248" s="43"/>
      <c r="D248" s="43"/>
      <c r="E248" s="42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43"/>
      <c r="AU248" s="43"/>
      <c r="AV248" s="43"/>
      <c r="AW248" s="43"/>
      <c r="AX248" s="43"/>
      <c r="AY248" s="43"/>
    </row>
    <row r="249" ht="15.75" customHeight="1">
      <c r="A249" s="42"/>
      <c r="B249" s="43"/>
      <c r="C249" s="43"/>
      <c r="D249" s="43"/>
      <c r="E249" s="42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43"/>
      <c r="AU249" s="43"/>
      <c r="AV249" s="43"/>
      <c r="AW249" s="43"/>
      <c r="AX249" s="43"/>
      <c r="AY249" s="43"/>
    </row>
    <row r="250" ht="15.75" customHeight="1">
      <c r="A250" s="42"/>
      <c r="B250" s="43"/>
      <c r="C250" s="43"/>
      <c r="D250" s="43"/>
      <c r="E250" s="42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43"/>
      <c r="AU250" s="43"/>
      <c r="AV250" s="43"/>
      <c r="AW250" s="43"/>
      <c r="AX250" s="43"/>
      <c r="AY250" s="43"/>
    </row>
    <row r="251" ht="15.75" customHeight="1">
      <c r="A251" s="42"/>
      <c r="B251" s="43"/>
      <c r="C251" s="43"/>
      <c r="D251" s="43"/>
      <c r="E251" s="42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43"/>
      <c r="AU251" s="43"/>
      <c r="AV251" s="43"/>
      <c r="AW251" s="43"/>
      <c r="AX251" s="43"/>
      <c r="AY251" s="43"/>
    </row>
    <row r="252" ht="15.75" customHeight="1">
      <c r="A252" s="42"/>
      <c r="B252" s="43"/>
      <c r="C252" s="43"/>
      <c r="D252" s="43"/>
      <c r="E252" s="42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43"/>
      <c r="AU252" s="43"/>
      <c r="AV252" s="43"/>
      <c r="AW252" s="43"/>
      <c r="AX252" s="43"/>
      <c r="AY252" s="43"/>
    </row>
    <row r="253" ht="15.75" customHeight="1">
      <c r="A253" s="42"/>
      <c r="B253" s="43"/>
      <c r="C253" s="43"/>
      <c r="D253" s="43"/>
      <c r="E253" s="42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43"/>
      <c r="AU253" s="43"/>
      <c r="AV253" s="43"/>
      <c r="AW253" s="43"/>
      <c r="AX253" s="43"/>
      <c r="AY253" s="43"/>
    </row>
    <row r="254" ht="15.75" customHeight="1">
      <c r="A254" s="42"/>
      <c r="B254" s="43"/>
      <c r="C254" s="43"/>
      <c r="D254" s="43"/>
      <c r="E254" s="42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43"/>
      <c r="AU254" s="43"/>
      <c r="AV254" s="43"/>
      <c r="AW254" s="43"/>
      <c r="AX254" s="43"/>
      <c r="AY254" s="43"/>
    </row>
    <row r="255" ht="15.75" customHeight="1">
      <c r="A255" s="42"/>
      <c r="B255" s="43"/>
      <c r="C255" s="43"/>
      <c r="D255" s="43"/>
      <c r="E255" s="42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43"/>
      <c r="AU255" s="43"/>
      <c r="AV255" s="43"/>
      <c r="AW255" s="43"/>
      <c r="AX255" s="43"/>
      <c r="AY255" s="43"/>
    </row>
    <row r="256" ht="15.75" customHeight="1">
      <c r="A256" s="42"/>
      <c r="B256" s="43"/>
      <c r="C256" s="43"/>
      <c r="D256" s="43"/>
      <c r="E256" s="42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43"/>
      <c r="AU256" s="43"/>
      <c r="AV256" s="43"/>
      <c r="AW256" s="43"/>
      <c r="AX256" s="43"/>
      <c r="AY256" s="43"/>
    </row>
    <row r="257" ht="15.75" customHeight="1">
      <c r="A257" s="42"/>
      <c r="B257" s="43"/>
      <c r="C257" s="43"/>
      <c r="D257" s="43"/>
      <c r="E257" s="42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43"/>
      <c r="AU257" s="43"/>
      <c r="AV257" s="43"/>
      <c r="AW257" s="43"/>
      <c r="AX257" s="43"/>
      <c r="AY257" s="43"/>
    </row>
    <row r="258" ht="15.75" customHeight="1">
      <c r="A258" s="42"/>
      <c r="B258" s="43"/>
      <c r="C258" s="43"/>
      <c r="D258" s="43"/>
      <c r="E258" s="42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43"/>
      <c r="AU258" s="43"/>
      <c r="AV258" s="43"/>
      <c r="AW258" s="43"/>
      <c r="AX258" s="43"/>
      <c r="AY258" s="43"/>
    </row>
    <row r="259" ht="15.75" customHeight="1">
      <c r="A259" s="42"/>
      <c r="B259" s="43"/>
      <c r="C259" s="43"/>
      <c r="D259" s="43"/>
      <c r="E259" s="42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43"/>
      <c r="AU259" s="43"/>
      <c r="AV259" s="43"/>
      <c r="AW259" s="43"/>
      <c r="AX259" s="43"/>
      <c r="AY259" s="43"/>
    </row>
    <row r="260" ht="15.75" customHeight="1">
      <c r="A260" s="42"/>
      <c r="B260" s="43"/>
      <c r="C260" s="43"/>
      <c r="D260" s="43"/>
      <c r="E260" s="42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43"/>
      <c r="AU260" s="43"/>
      <c r="AV260" s="43"/>
      <c r="AW260" s="43"/>
      <c r="AX260" s="43"/>
      <c r="AY260" s="43"/>
    </row>
    <row r="261" ht="15.75" customHeight="1">
      <c r="A261" s="42"/>
      <c r="B261" s="43"/>
      <c r="C261" s="43"/>
      <c r="D261" s="43"/>
      <c r="E261" s="42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43"/>
      <c r="AU261" s="43"/>
      <c r="AV261" s="43"/>
      <c r="AW261" s="43"/>
      <c r="AX261" s="43"/>
      <c r="AY261" s="43"/>
    </row>
    <row r="262" ht="15.75" customHeight="1">
      <c r="A262" s="42"/>
      <c r="B262" s="43"/>
      <c r="C262" s="43"/>
      <c r="D262" s="43"/>
      <c r="E262" s="42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43"/>
      <c r="AU262" s="43"/>
      <c r="AV262" s="43"/>
      <c r="AW262" s="43"/>
      <c r="AX262" s="43"/>
      <c r="AY262" s="43"/>
    </row>
    <row r="263" ht="15.75" customHeight="1">
      <c r="A263" s="42"/>
      <c r="B263" s="43"/>
      <c r="C263" s="43"/>
      <c r="D263" s="43"/>
      <c r="E263" s="42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43"/>
      <c r="AU263" s="43"/>
      <c r="AV263" s="43"/>
      <c r="AW263" s="43"/>
      <c r="AX263" s="43"/>
      <c r="AY263" s="43"/>
    </row>
    <row r="264" ht="15.75" customHeight="1">
      <c r="A264" s="42"/>
      <c r="B264" s="43"/>
      <c r="C264" s="43"/>
      <c r="D264" s="43"/>
      <c r="E264" s="42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43"/>
      <c r="AU264" s="43"/>
      <c r="AV264" s="43"/>
      <c r="AW264" s="43"/>
      <c r="AX264" s="43"/>
      <c r="AY264" s="43"/>
    </row>
    <row r="265" ht="15.75" customHeight="1">
      <c r="A265" s="42"/>
      <c r="B265" s="43"/>
      <c r="C265" s="43"/>
      <c r="D265" s="43"/>
      <c r="E265" s="42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43"/>
      <c r="AU265" s="43"/>
      <c r="AV265" s="43"/>
      <c r="AW265" s="43"/>
      <c r="AX265" s="43"/>
      <c r="AY265" s="43"/>
    </row>
    <row r="266" ht="15.75" customHeight="1">
      <c r="A266" s="42"/>
      <c r="B266" s="43"/>
      <c r="C266" s="43"/>
      <c r="D266" s="43"/>
      <c r="E266" s="42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43"/>
      <c r="AU266" s="43"/>
      <c r="AV266" s="43"/>
      <c r="AW266" s="43"/>
      <c r="AX266" s="43"/>
      <c r="AY266" s="43"/>
    </row>
    <row r="267" ht="15.75" customHeight="1">
      <c r="A267" s="42"/>
      <c r="B267" s="43"/>
      <c r="C267" s="43"/>
      <c r="D267" s="43"/>
      <c r="E267" s="42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43"/>
      <c r="AU267" s="43"/>
      <c r="AV267" s="43"/>
      <c r="AW267" s="43"/>
      <c r="AX267" s="43"/>
      <c r="AY267" s="43"/>
    </row>
    <row r="268" ht="15.75" customHeight="1">
      <c r="A268" s="42"/>
      <c r="B268" s="43"/>
      <c r="C268" s="43"/>
      <c r="D268" s="43"/>
      <c r="E268" s="42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43"/>
      <c r="AU268" s="43"/>
      <c r="AV268" s="43"/>
      <c r="AW268" s="43"/>
      <c r="AX268" s="43"/>
      <c r="AY268" s="43"/>
    </row>
    <row r="269" ht="15.75" customHeight="1">
      <c r="A269" s="42"/>
      <c r="B269" s="43"/>
      <c r="C269" s="43"/>
      <c r="D269" s="43"/>
      <c r="E269" s="42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43"/>
      <c r="AU269" s="43"/>
      <c r="AV269" s="43"/>
      <c r="AW269" s="43"/>
      <c r="AX269" s="43"/>
      <c r="AY269" s="43"/>
    </row>
    <row r="270" ht="15.75" customHeight="1">
      <c r="A270" s="42"/>
      <c r="B270" s="43"/>
      <c r="C270" s="43"/>
      <c r="D270" s="43"/>
      <c r="E270" s="42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43"/>
      <c r="AU270" s="43"/>
      <c r="AV270" s="43"/>
      <c r="AW270" s="43"/>
      <c r="AX270" s="43"/>
      <c r="AY270" s="43"/>
    </row>
    <row r="271" ht="15.75" customHeight="1">
      <c r="A271" s="42"/>
      <c r="B271" s="43"/>
      <c r="C271" s="43"/>
      <c r="D271" s="43"/>
      <c r="E271" s="42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43"/>
      <c r="AU271" s="43"/>
      <c r="AV271" s="43"/>
      <c r="AW271" s="43"/>
      <c r="AX271" s="43"/>
      <c r="AY271" s="43"/>
    </row>
    <row r="272" ht="15.75" customHeight="1">
      <c r="A272" s="42"/>
      <c r="B272" s="43"/>
      <c r="C272" s="43"/>
      <c r="D272" s="43"/>
      <c r="E272" s="42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43"/>
      <c r="AU272" s="43"/>
      <c r="AV272" s="43"/>
      <c r="AW272" s="43"/>
      <c r="AX272" s="43"/>
      <c r="AY272" s="43"/>
    </row>
    <row r="273" ht="15.75" customHeight="1">
      <c r="A273" s="42"/>
      <c r="B273" s="43"/>
      <c r="C273" s="43"/>
      <c r="D273" s="43"/>
      <c r="E273" s="42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43"/>
      <c r="AU273" s="43"/>
      <c r="AV273" s="43"/>
      <c r="AW273" s="43"/>
      <c r="AX273" s="43"/>
      <c r="AY273" s="43"/>
    </row>
    <row r="274" ht="15.75" customHeight="1">
      <c r="A274" s="42"/>
      <c r="B274" s="43"/>
      <c r="C274" s="43"/>
      <c r="D274" s="43"/>
      <c r="E274" s="42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43"/>
      <c r="AU274" s="43"/>
      <c r="AV274" s="43"/>
      <c r="AW274" s="43"/>
      <c r="AX274" s="43"/>
      <c r="AY274" s="43"/>
    </row>
    <row r="275" ht="15.75" customHeight="1">
      <c r="A275" s="42"/>
      <c r="B275" s="43"/>
      <c r="C275" s="43"/>
      <c r="D275" s="43"/>
      <c r="E275" s="42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43"/>
      <c r="AU275" s="43"/>
      <c r="AV275" s="43"/>
      <c r="AW275" s="43"/>
      <c r="AX275" s="43"/>
      <c r="AY275" s="43"/>
    </row>
    <row r="276" ht="15.75" customHeight="1">
      <c r="A276" s="42"/>
      <c r="B276" s="43"/>
      <c r="C276" s="43"/>
      <c r="D276" s="43"/>
      <c r="E276" s="42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43"/>
      <c r="AU276" s="43"/>
      <c r="AV276" s="43"/>
      <c r="AW276" s="43"/>
      <c r="AX276" s="43"/>
      <c r="AY276" s="43"/>
    </row>
    <row r="277" ht="15.75" customHeight="1">
      <c r="A277" s="42"/>
      <c r="B277" s="43"/>
      <c r="C277" s="43"/>
      <c r="D277" s="43"/>
      <c r="E277" s="42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43"/>
      <c r="AU277" s="43"/>
      <c r="AV277" s="43"/>
      <c r="AW277" s="43"/>
      <c r="AX277" s="43"/>
      <c r="AY277" s="43"/>
    </row>
    <row r="278" ht="15.75" customHeight="1">
      <c r="A278" s="42"/>
      <c r="B278" s="43"/>
      <c r="C278" s="43"/>
      <c r="D278" s="43"/>
      <c r="E278" s="42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43"/>
      <c r="AU278" s="43"/>
      <c r="AV278" s="43"/>
      <c r="AW278" s="43"/>
      <c r="AX278" s="43"/>
      <c r="AY278" s="43"/>
    </row>
    <row r="279" ht="15.75" customHeight="1">
      <c r="A279" s="42"/>
      <c r="B279" s="43"/>
      <c r="C279" s="43"/>
      <c r="D279" s="43"/>
      <c r="E279" s="42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43"/>
      <c r="AU279" s="43"/>
      <c r="AV279" s="43"/>
      <c r="AW279" s="43"/>
      <c r="AX279" s="43"/>
      <c r="AY279" s="43"/>
    </row>
    <row r="280" ht="15.75" customHeight="1">
      <c r="A280" s="42"/>
      <c r="B280" s="43"/>
      <c r="C280" s="43"/>
      <c r="D280" s="43"/>
      <c r="E280" s="42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</row>
    <row r="281" ht="15.75" customHeight="1">
      <c r="A281" s="42"/>
      <c r="B281" s="43"/>
      <c r="C281" s="43"/>
      <c r="D281" s="43"/>
      <c r="E281" s="42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43"/>
      <c r="AU281" s="43"/>
      <c r="AV281" s="43"/>
      <c r="AW281" s="43"/>
      <c r="AX281" s="43"/>
      <c r="AY281" s="43"/>
    </row>
    <row r="282" ht="15.75" customHeight="1">
      <c r="A282" s="42"/>
      <c r="B282" s="43"/>
      <c r="C282" s="43"/>
      <c r="D282" s="43"/>
      <c r="E282" s="42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43"/>
      <c r="AU282" s="43"/>
      <c r="AV282" s="43"/>
      <c r="AW282" s="43"/>
      <c r="AX282" s="43"/>
      <c r="AY282" s="43"/>
    </row>
    <row r="283" ht="15.75" customHeight="1">
      <c r="A283" s="42"/>
      <c r="B283" s="43"/>
      <c r="C283" s="43"/>
      <c r="D283" s="43"/>
      <c r="E283" s="42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43"/>
      <c r="AU283" s="43"/>
      <c r="AV283" s="43"/>
      <c r="AW283" s="43"/>
      <c r="AX283" s="43"/>
      <c r="AY283" s="43"/>
    </row>
    <row r="284" ht="15.75" customHeight="1">
      <c r="A284" s="42"/>
      <c r="B284" s="43"/>
      <c r="C284" s="43"/>
      <c r="D284" s="43"/>
      <c r="E284" s="42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43"/>
      <c r="AU284" s="43"/>
      <c r="AV284" s="43"/>
      <c r="AW284" s="43"/>
      <c r="AX284" s="43"/>
      <c r="AY284" s="43"/>
    </row>
    <row r="285" ht="15.75" customHeight="1">
      <c r="A285" s="42"/>
      <c r="B285" s="43"/>
      <c r="C285" s="43"/>
      <c r="D285" s="43"/>
      <c r="E285" s="42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43"/>
      <c r="AU285" s="43"/>
      <c r="AV285" s="43"/>
      <c r="AW285" s="43"/>
      <c r="AX285" s="43"/>
      <c r="AY285" s="43"/>
    </row>
    <row r="286" ht="15.75" customHeight="1">
      <c r="A286" s="42"/>
      <c r="B286" s="43"/>
      <c r="C286" s="43"/>
      <c r="D286" s="43"/>
      <c r="E286" s="42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</row>
    <row r="287" ht="15.75" customHeight="1">
      <c r="A287" s="42"/>
      <c r="B287" s="43"/>
      <c r="C287" s="43"/>
      <c r="D287" s="43"/>
      <c r="E287" s="42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43"/>
      <c r="AU287" s="43"/>
      <c r="AV287" s="43"/>
      <c r="AW287" s="43"/>
      <c r="AX287" s="43"/>
      <c r="AY287" s="43"/>
    </row>
    <row r="288" ht="15.75" customHeight="1">
      <c r="A288" s="42"/>
      <c r="B288" s="43"/>
      <c r="C288" s="43"/>
      <c r="D288" s="43"/>
      <c r="E288" s="42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43"/>
      <c r="AU288" s="43"/>
      <c r="AV288" s="43"/>
      <c r="AW288" s="43"/>
      <c r="AX288" s="43"/>
      <c r="AY288" s="43"/>
    </row>
    <row r="289" ht="15.75" customHeight="1">
      <c r="A289" s="42"/>
      <c r="B289" s="43"/>
      <c r="C289" s="43"/>
      <c r="D289" s="43"/>
      <c r="E289" s="42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43"/>
      <c r="AU289" s="43"/>
      <c r="AV289" s="43"/>
      <c r="AW289" s="43"/>
      <c r="AX289" s="43"/>
      <c r="AY289" s="43"/>
    </row>
    <row r="290" ht="15.75" customHeight="1">
      <c r="A290" s="42"/>
      <c r="B290" s="43"/>
      <c r="C290" s="43"/>
      <c r="D290" s="43"/>
      <c r="E290" s="42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43"/>
      <c r="AU290" s="43"/>
      <c r="AV290" s="43"/>
      <c r="AW290" s="43"/>
      <c r="AX290" s="43"/>
      <c r="AY290" s="43"/>
    </row>
    <row r="291" ht="15.75" customHeight="1">
      <c r="A291" s="42"/>
      <c r="B291" s="43"/>
      <c r="C291" s="43"/>
      <c r="D291" s="43"/>
      <c r="E291" s="42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43"/>
      <c r="AU291" s="43"/>
      <c r="AV291" s="43"/>
      <c r="AW291" s="43"/>
      <c r="AX291" s="43"/>
      <c r="AY291" s="43"/>
    </row>
    <row r="292" ht="15.75" customHeight="1">
      <c r="A292" s="42"/>
      <c r="B292" s="43"/>
      <c r="C292" s="43"/>
      <c r="D292" s="43"/>
      <c r="E292" s="42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43"/>
      <c r="AU292" s="43"/>
      <c r="AV292" s="43"/>
      <c r="AW292" s="43"/>
      <c r="AX292" s="43"/>
      <c r="AY292" s="43"/>
    </row>
    <row r="293" ht="15.75" customHeight="1">
      <c r="A293" s="42"/>
      <c r="B293" s="43"/>
      <c r="C293" s="43"/>
      <c r="D293" s="43"/>
      <c r="E293" s="42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43"/>
      <c r="AU293" s="43"/>
      <c r="AV293" s="43"/>
      <c r="AW293" s="43"/>
      <c r="AX293" s="43"/>
      <c r="AY293" s="43"/>
    </row>
    <row r="294" ht="15.75" customHeight="1">
      <c r="A294" s="42"/>
      <c r="B294" s="43"/>
      <c r="C294" s="43"/>
      <c r="D294" s="43"/>
      <c r="E294" s="42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43"/>
      <c r="AU294" s="43"/>
      <c r="AV294" s="43"/>
      <c r="AW294" s="43"/>
      <c r="AX294" s="43"/>
      <c r="AY294" s="43"/>
    </row>
    <row r="295" ht="15.75" customHeight="1">
      <c r="A295" s="42"/>
      <c r="B295" s="43"/>
      <c r="C295" s="43"/>
      <c r="D295" s="43"/>
      <c r="E295" s="42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43"/>
      <c r="AU295" s="43"/>
      <c r="AV295" s="43"/>
      <c r="AW295" s="43"/>
      <c r="AX295" s="43"/>
      <c r="AY295" s="43"/>
    </row>
    <row r="296" ht="15.75" customHeight="1">
      <c r="A296" s="42"/>
      <c r="B296" s="43"/>
      <c r="C296" s="43"/>
      <c r="D296" s="43"/>
      <c r="E296" s="42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43"/>
      <c r="AU296" s="43"/>
      <c r="AV296" s="43"/>
      <c r="AW296" s="43"/>
      <c r="AX296" s="43"/>
      <c r="AY296" s="43"/>
    </row>
    <row r="297" ht="15.75" customHeight="1">
      <c r="A297" s="42"/>
      <c r="B297" s="43"/>
      <c r="C297" s="43"/>
      <c r="D297" s="43"/>
      <c r="E297" s="42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43"/>
      <c r="AU297" s="43"/>
      <c r="AV297" s="43"/>
      <c r="AW297" s="43"/>
      <c r="AX297" s="43"/>
      <c r="AY297" s="43"/>
    </row>
    <row r="298" ht="15.75" customHeight="1">
      <c r="A298" s="42"/>
      <c r="B298" s="43"/>
      <c r="C298" s="43"/>
      <c r="D298" s="43"/>
      <c r="E298" s="42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43"/>
      <c r="AU298" s="43"/>
      <c r="AV298" s="43"/>
      <c r="AW298" s="43"/>
      <c r="AX298" s="43"/>
      <c r="AY298" s="43"/>
    </row>
    <row r="299" ht="15.75" customHeight="1">
      <c r="A299" s="42"/>
      <c r="B299" s="43"/>
      <c r="C299" s="43"/>
      <c r="D299" s="43"/>
      <c r="E299" s="42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43"/>
      <c r="AU299" s="43"/>
      <c r="AV299" s="43"/>
      <c r="AW299" s="43"/>
      <c r="AX299" s="43"/>
      <c r="AY299" s="43"/>
    </row>
    <row r="300" ht="15.75" customHeight="1">
      <c r="A300" s="42"/>
      <c r="B300" s="43"/>
      <c r="C300" s="43"/>
      <c r="D300" s="43"/>
      <c r="E300" s="42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43"/>
      <c r="AU300" s="43"/>
      <c r="AV300" s="43"/>
      <c r="AW300" s="43"/>
      <c r="AX300" s="43"/>
      <c r="AY300" s="43"/>
    </row>
    <row r="301" ht="15.75" customHeight="1">
      <c r="A301" s="42"/>
      <c r="B301" s="43"/>
      <c r="C301" s="43"/>
      <c r="D301" s="43"/>
      <c r="E301" s="42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43"/>
      <c r="AU301" s="43"/>
      <c r="AV301" s="43"/>
      <c r="AW301" s="43"/>
      <c r="AX301" s="43"/>
      <c r="AY301" s="43"/>
    </row>
    <row r="302" ht="15.75" customHeight="1">
      <c r="A302" s="42"/>
      <c r="B302" s="43"/>
      <c r="C302" s="43"/>
      <c r="D302" s="43"/>
      <c r="E302" s="42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43"/>
      <c r="AU302" s="43"/>
      <c r="AV302" s="43"/>
      <c r="AW302" s="43"/>
      <c r="AX302" s="43"/>
      <c r="AY302" s="43"/>
    </row>
    <row r="303" ht="15.75" customHeight="1">
      <c r="A303" s="42"/>
      <c r="B303" s="43"/>
      <c r="C303" s="43"/>
      <c r="D303" s="43"/>
      <c r="E303" s="42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43"/>
      <c r="AU303" s="43"/>
      <c r="AV303" s="43"/>
      <c r="AW303" s="43"/>
      <c r="AX303" s="43"/>
      <c r="AY303" s="43"/>
    </row>
    <row r="304" ht="15.75" customHeight="1">
      <c r="A304" s="42"/>
      <c r="B304" s="43"/>
      <c r="C304" s="43"/>
      <c r="D304" s="43"/>
      <c r="E304" s="42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43"/>
      <c r="AU304" s="43"/>
      <c r="AV304" s="43"/>
      <c r="AW304" s="43"/>
      <c r="AX304" s="43"/>
      <c r="AY304" s="43"/>
    </row>
    <row r="305" ht="15.75" customHeight="1">
      <c r="A305" s="42"/>
      <c r="B305" s="43"/>
      <c r="C305" s="43"/>
      <c r="D305" s="43"/>
      <c r="E305" s="42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43"/>
      <c r="AU305" s="43"/>
      <c r="AV305" s="43"/>
      <c r="AW305" s="43"/>
      <c r="AX305" s="43"/>
      <c r="AY305" s="43"/>
    </row>
    <row r="306" ht="15.75" customHeight="1">
      <c r="A306" s="42"/>
      <c r="B306" s="43"/>
      <c r="C306" s="43"/>
      <c r="D306" s="43"/>
      <c r="E306" s="42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43"/>
      <c r="AU306" s="43"/>
      <c r="AV306" s="43"/>
      <c r="AW306" s="43"/>
      <c r="AX306" s="43"/>
      <c r="AY306" s="43"/>
    </row>
    <row r="307" ht="15.75" customHeight="1">
      <c r="A307" s="42"/>
      <c r="B307" s="43"/>
      <c r="C307" s="43"/>
      <c r="D307" s="43"/>
      <c r="E307" s="42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43"/>
      <c r="AU307" s="43"/>
      <c r="AV307" s="43"/>
      <c r="AW307" s="43"/>
      <c r="AX307" s="43"/>
      <c r="AY307" s="43"/>
    </row>
    <row r="308" ht="15.75" customHeight="1">
      <c r="A308" s="42"/>
      <c r="B308" s="43"/>
      <c r="C308" s="43"/>
      <c r="D308" s="43"/>
      <c r="E308" s="42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43"/>
      <c r="AU308" s="43"/>
      <c r="AV308" s="43"/>
      <c r="AW308" s="43"/>
      <c r="AX308" s="43"/>
      <c r="AY308" s="43"/>
    </row>
    <row r="309" ht="15.75" customHeight="1">
      <c r="A309" s="42"/>
      <c r="B309" s="43"/>
      <c r="C309" s="43"/>
      <c r="D309" s="43"/>
      <c r="E309" s="42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43"/>
      <c r="AU309" s="43"/>
      <c r="AV309" s="43"/>
      <c r="AW309" s="43"/>
      <c r="AX309" s="43"/>
      <c r="AY309" s="43"/>
    </row>
    <row r="310" ht="15.75" customHeight="1">
      <c r="A310" s="42"/>
      <c r="B310" s="43"/>
      <c r="C310" s="43"/>
      <c r="D310" s="43"/>
      <c r="E310" s="42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43"/>
      <c r="AU310" s="43"/>
      <c r="AV310" s="43"/>
      <c r="AW310" s="43"/>
      <c r="AX310" s="43"/>
      <c r="AY310" s="43"/>
    </row>
    <row r="311" ht="15.75" customHeight="1">
      <c r="A311" s="42"/>
      <c r="B311" s="43"/>
      <c r="C311" s="43"/>
      <c r="D311" s="43"/>
      <c r="E311" s="42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43"/>
      <c r="AU311" s="43"/>
      <c r="AV311" s="43"/>
      <c r="AW311" s="43"/>
      <c r="AX311" s="43"/>
      <c r="AY311" s="43"/>
    </row>
    <row r="312" ht="15.75" customHeight="1">
      <c r="A312" s="42"/>
      <c r="B312" s="43"/>
      <c r="C312" s="43"/>
      <c r="D312" s="43"/>
      <c r="E312" s="42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43"/>
      <c r="AU312" s="43"/>
      <c r="AV312" s="43"/>
      <c r="AW312" s="43"/>
      <c r="AX312" s="43"/>
      <c r="AY312" s="43"/>
    </row>
    <row r="313" ht="15.75" customHeight="1">
      <c r="A313" s="42"/>
      <c r="B313" s="43"/>
      <c r="C313" s="43"/>
      <c r="D313" s="43"/>
      <c r="E313" s="42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43"/>
      <c r="AU313" s="43"/>
      <c r="AV313" s="43"/>
      <c r="AW313" s="43"/>
      <c r="AX313" s="43"/>
      <c r="AY313" s="43"/>
    </row>
    <row r="314" ht="15.75" customHeight="1">
      <c r="A314" s="42"/>
      <c r="B314" s="43"/>
      <c r="C314" s="43"/>
      <c r="D314" s="43"/>
      <c r="E314" s="42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43"/>
      <c r="AU314" s="43"/>
      <c r="AV314" s="43"/>
      <c r="AW314" s="43"/>
      <c r="AX314" s="43"/>
      <c r="AY314" s="43"/>
    </row>
    <row r="315" ht="15.75" customHeight="1">
      <c r="A315" s="42"/>
      <c r="B315" s="43"/>
      <c r="C315" s="43"/>
      <c r="D315" s="43"/>
      <c r="E315" s="42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43"/>
      <c r="AU315" s="43"/>
      <c r="AV315" s="43"/>
      <c r="AW315" s="43"/>
      <c r="AX315" s="43"/>
      <c r="AY315" s="43"/>
    </row>
    <row r="316" ht="15.75" customHeight="1">
      <c r="A316" s="42"/>
      <c r="B316" s="43"/>
      <c r="C316" s="43"/>
      <c r="D316" s="43"/>
      <c r="E316" s="42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43"/>
      <c r="AU316" s="43"/>
      <c r="AV316" s="43"/>
      <c r="AW316" s="43"/>
      <c r="AX316" s="43"/>
      <c r="AY316" s="43"/>
    </row>
    <row r="317" ht="15.75" customHeight="1">
      <c r="A317" s="42"/>
      <c r="B317" s="43"/>
      <c r="C317" s="43"/>
      <c r="D317" s="43"/>
      <c r="E317" s="42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43"/>
      <c r="AU317" s="43"/>
      <c r="AV317" s="43"/>
      <c r="AW317" s="43"/>
      <c r="AX317" s="43"/>
      <c r="AY317" s="43"/>
    </row>
    <row r="318" ht="15.75" customHeight="1">
      <c r="A318" s="42"/>
      <c r="B318" s="43"/>
      <c r="C318" s="43"/>
      <c r="D318" s="43"/>
      <c r="E318" s="42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43"/>
      <c r="AU318" s="43"/>
      <c r="AV318" s="43"/>
      <c r="AW318" s="43"/>
      <c r="AX318" s="43"/>
      <c r="AY318" s="43"/>
    </row>
    <row r="319" ht="15.75" customHeight="1">
      <c r="A319" s="42"/>
      <c r="B319" s="43"/>
      <c r="C319" s="43"/>
      <c r="D319" s="43"/>
      <c r="E319" s="42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43"/>
      <c r="AU319" s="43"/>
      <c r="AV319" s="43"/>
      <c r="AW319" s="43"/>
      <c r="AX319" s="43"/>
      <c r="AY319" s="43"/>
    </row>
    <row r="320" ht="15.75" customHeight="1">
      <c r="A320" s="42"/>
      <c r="B320" s="43"/>
      <c r="C320" s="43"/>
      <c r="D320" s="43"/>
      <c r="E320" s="42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43"/>
      <c r="AU320" s="43"/>
      <c r="AV320" s="43"/>
      <c r="AW320" s="43"/>
      <c r="AX320" s="43"/>
      <c r="AY320" s="43"/>
    </row>
    <row r="321" ht="15.75" customHeight="1">
      <c r="A321" s="42"/>
      <c r="B321" s="43"/>
      <c r="C321" s="43"/>
      <c r="D321" s="43"/>
      <c r="E321" s="42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43"/>
      <c r="AU321" s="43"/>
      <c r="AV321" s="43"/>
      <c r="AW321" s="43"/>
      <c r="AX321" s="43"/>
      <c r="AY321" s="43"/>
    </row>
    <row r="322" ht="15.75" customHeight="1">
      <c r="A322" s="42"/>
      <c r="B322" s="43"/>
      <c r="C322" s="43"/>
      <c r="D322" s="43"/>
      <c r="E322" s="42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43"/>
      <c r="AU322" s="43"/>
      <c r="AV322" s="43"/>
      <c r="AW322" s="43"/>
      <c r="AX322" s="43"/>
      <c r="AY322" s="43"/>
    </row>
    <row r="323" ht="15.75" customHeight="1">
      <c r="A323" s="42"/>
      <c r="B323" s="43"/>
      <c r="C323" s="43"/>
      <c r="D323" s="43"/>
      <c r="E323" s="42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43"/>
      <c r="AU323" s="43"/>
      <c r="AV323" s="43"/>
      <c r="AW323" s="43"/>
      <c r="AX323" s="43"/>
      <c r="AY323" s="43"/>
    </row>
    <row r="324" ht="15.75" customHeight="1">
      <c r="A324" s="42"/>
      <c r="B324" s="43"/>
      <c r="C324" s="43"/>
      <c r="D324" s="43"/>
      <c r="E324" s="42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43"/>
      <c r="AU324" s="43"/>
      <c r="AV324" s="43"/>
      <c r="AW324" s="43"/>
      <c r="AX324" s="43"/>
      <c r="AY324" s="43"/>
    </row>
    <row r="325" ht="15.75" customHeight="1">
      <c r="A325" s="42"/>
      <c r="B325" s="43"/>
      <c r="C325" s="43"/>
      <c r="D325" s="43"/>
      <c r="E325" s="42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43"/>
      <c r="AU325" s="43"/>
      <c r="AV325" s="43"/>
      <c r="AW325" s="43"/>
      <c r="AX325" s="43"/>
      <c r="AY325" s="43"/>
    </row>
    <row r="326" ht="15.75" customHeight="1">
      <c r="A326" s="42"/>
      <c r="B326" s="43"/>
      <c r="C326" s="43"/>
      <c r="D326" s="43"/>
      <c r="E326" s="42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43"/>
      <c r="AU326" s="43"/>
      <c r="AV326" s="43"/>
      <c r="AW326" s="43"/>
      <c r="AX326" s="43"/>
      <c r="AY326" s="43"/>
    </row>
    <row r="327" ht="15.75" customHeight="1">
      <c r="A327" s="42"/>
      <c r="B327" s="43"/>
      <c r="C327" s="43"/>
      <c r="D327" s="43"/>
      <c r="E327" s="42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43"/>
      <c r="AU327" s="43"/>
      <c r="AV327" s="43"/>
      <c r="AW327" s="43"/>
      <c r="AX327" s="43"/>
      <c r="AY327" s="43"/>
    </row>
    <row r="328" ht="15.75" customHeight="1">
      <c r="A328" s="42"/>
      <c r="B328" s="43"/>
      <c r="C328" s="43"/>
      <c r="D328" s="43"/>
      <c r="E328" s="42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43"/>
      <c r="AU328" s="43"/>
      <c r="AV328" s="43"/>
      <c r="AW328" s="43"/>
      <c r="AX328" s="43"/>
      <c r="AY328" s="43"/>
    </row>
    <row r="329" ht="15.75" customHeight="1">
      <c r="A329" s="42"/>
      <c r="B329" s="43"/>
      <c r="C329" s="43"/>
      <c r="D329" s="43"/>
      <c r="E329" s="42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43"/>
      <c r="AU329" s="43"/>
      <c r="AV329" s="43"/>
      <c r="AW329" s="43"/>
      <c r="AX329" s="43"/>
      <c r="AY329" s="43"/>
    </row>
    <row r="330" ht="15.75" customHeight="1">
      <c r="A330" s="42"/>
      <c r="B330" s="43"/>
      <c r="C330" s="43"/>
      <c r="D330" s="43"/>
      <c r="E330" s="42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43"/>
      <c r="AU330" s="43"/>
      <c r="AV330" s="43"/>
      <c r="AW330" s="43"/>
      <c r="AX330" s="43"/>
      <c r="AY330" s="43"/>
    </row>
    <row r="331" ht="15.75" customHeight="1">
      <c r="A331" s="42"/>
      <c r="B331" s="43"/>
      <c r="C331" s="43"/>
      <c r="D331" s="43"/>
      <c r="E331" s="42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43"/>
      <c r="AU331" s="43"/>
      <c r="AV331" s="43"/>
      <c r="AW331" s="43"/>
      <c r="AX331" s="43"/>
      <c r="AY331" s="43"/>
    </row>
    <row r="332" ht="15.75" customHeight="1">
      <c r="A332" s="42"/>
      <c r="B332" s="43"/>
      <c r="C332" s="43"/>
      <c r="D332" s="43"/>
      <c r="E332" s="42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43"/>
      <c r="AU332" s="43"/>
      <c r="AV332" s="43"/>
      <c r="AW332" s="43"/>
      <c r="AX332" s="43"/>
      <c r="AY332" s="43"/>
    </row>
    <row r="333" ht="15.75" customHeight="1">
      <c r="A333" s="42"/>
      <c r="B333" s="43"/>
      <c r="C333" s="43"/>
      <c r="D333" s="43"/>
      <c r="E333" s="42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43"/>
      <c r="AU333" s="43"/>
      <c r="AV333" s="43"/>
      <c r="AW333" s="43"/>
      <c r="AX333" s="43"/>
      <c r="AY333" s="43"/>
    </row>
    <row r="334" ht="15.75" customHeight="1">
      <c r="A334" s="42"/>
      <c r="B334" s="43"/>
      <c r="C334" s="43"/>
      <c r="D334" s="43"/>
      <c r="E334" s="42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43"/>
      <c r="AU334" s="43"/>
      <c r="AV334" s="43"/>
      <c r="AW334" s="43"/>
      <c r="AX334" s="43"/>
      <c r="AY334" s="43"/>
    </row>
    <row r="335" ht="15.75" customHeight="1">
      <c r="A335" s="42"/>
      <c r="B335" s="43"/>
      <c r="C335" s="43"/>
      <c r="D335" s="43"/>
      <c r="E335" s="42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43"/>
      <c r="AU335" s="43"/>
      <c r="AV335" s="43"/>
      <c r="AW335" s="43"/>
      <c r="AX335" s="43"/>
      <c r="AY335" s="43"/>
    </row>
    <row r="336" ht="15.75" customHeight="1">
      <c r="A336" s="42"/>
      <c r="B336" s="43"/>
      <c r="C336" s="43"/>
      <c r="D336" s="43"/>
      <c r="E336" s="42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43"/>
      <c r="AU336" s="43"/>
      <c r="AV336" s="43"/>
      <c r="AW336" s="43"/>
      <c r="AX336" s="43"/>
      <c r="AY336" s="43"/>
    </row>
    <row r="337" ht="15.75" customHeight="1">
      <c r="A337" s="42"/>
      <c r="B337" s="43"/>
      <c r="C337" s="43"/>
      <c r="D337" s="43"/>
      <c r="E337" s="42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43"/>
      <c r="AU337" s="43"/>
      <c r="AV337" s="43"/>
      <c r="AW337" s="43"/>
      <c r="AX337" s="43"/>
      <c r="AY337" s="43"/>
    </row>
    <row r="338" ht="15.75" customHeight="1">
      <c r="A338" s="42"/>
      <c r="B338" s="43"/>
      <c r="C338" s="43"/>
      <c r="D338" s="43"/>
      <c r="E338" s="42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43"/>
      <c r="AU338" s="43"/>
      <c r="AV338" s="43"/>
      <c r="AW338" s="43"/>
      <c r="AX338" s="43"/>
      <c r="AY338" s="43"/>
    </row>
    <row r="339" ht="15.75" customHeight="1">
      <c r="A339" s="42"/>
      <c r="B339" s="43"/>
      <c r="C339" s="43"/>
      <c r="D339" s="43"/>
      <c r="E339" s="42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43"/>
      <c r="AU339" s="43"/>
      <c r="AV339" s="43"/>
      <c r="AW339" s="43"/>
      <c r="AX339" s="43"/>
      <c r="AY339" s="43"/>
    </row>
    <row r="340" ht="15.75" customHeight="1">
      <c r="A340" s="42"/>
      <c r="B340" s="43"/>
      <c r="C340" s="43"/>
      <c r="D340" s="43"/>
      <c r="E340" s="42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43"/>
      <c r="AU340" s="43"/>
      <c r="AV340" s="43"/>
      <c r="AW340" s="43"/>
      <c r="AX340" s="43"/>
      <c r="AY340" s="43"/>
    </row>
    <row r="341" ht="15.75" customHeight="1">
      <c r="A341" s="42"/>
      <c r="B341" s="43"/>
      <c r="C341" s="43"/>
      <c r="D341" s="43"/>
      <c r="E341" s="42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43"/>
      <c r="AU341" s="43"/>
      <c r="AV341" s="43"/>
      <c r="AW341" s="43"/>
      <c r="AX341" s="43"/>
      <c r="AY341" s="43"/>
    </row>
    <row r="342" ht="15.75" customHeight="1">
      <c r="A342" s="42"/>
      <c r="B342" s="43"/>
      <c r="C342" s="43"/>
      <c r="D342" s="43"/>
      <c r="E342" s="42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43"/>
      <c r="AU342" s="43"/>
      <c r="AV342" s="43"/>
      <c r="AW342" s="43"/>
      <c r="AX342" s="43"/>
      <c r="AY342" s="43"/>
    </row>
    <row r="343" ht="15.75" customHeight="1">
      <c r="A343" s="42"/>
      <c r="B343" s="43"/>
      <c r="C343" s="43"/>
      <c r="D343" s="43"/>
      <c r="E343" s="42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43"/>
      <c r="AU343" s="43"/>
      <c r="AV343" s="43"/>
      <c r="AW343" s="43"/>
      <c r="AX343" s="43"/>
      <c r="AY343" s="43"/>
    </row>
    <row r="344" ht="15.75" customHeight="1">
      <c r="A344" s="42"/>
      <c r="B344" s="43"/>
      <c r="C344" s="43"/>
      <c r="D344" s="43"/>
      <c r="E344" s="42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43"/>
      <c r="AU344" s="43"/>
      <c r="AV344" s="43"/>
      <c r="AW344" s="43"/>
      <c r="AX344" s="43"/>
      <c r="AY344" s="43"/>
    </row>
    <row r="345" ht="15.75" customHeight="1">
      <c r="A345" s="42"/>
      <c r="B345" s="43"/>
      <c r="C345" s="43"/>
      <c r="D345" s="43"/>
      <c r="E345" s="42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43"/>
      <c r="AU345" s="43"/>
      <c r="AV345" s="43"/>
      <c r="AW345" s="43"/>
      <c r="AX345" s="43"/>
      <c r="AY345" s="43"/>
    </row>
    <row r="346" ht="15.75" customHeight="1">
      <c r="A346" s="42"/>
      <c r="B346" s="43"/>
      <c r="C346" s="43"/>
      <c r="D346" s="43"/>
      <c r="E346" s="42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43"/>
      <c r="AU346" s="43"/>
      <c r="AV346" s="43"/>
      <c r="AW346" s="43"/>
      <c r="AX346" s="43"/>
      <c r="AY346" s="43"/>
    </row>
    <row r="347" ht="15.75" customHeight="1">
      <c r="A347" s="42"/>
      <c r="B347" s="43"/>
      <c r="C347" s="43"/>
      <c r="D347" s="43"/>
      <c r="E347" s="42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43"/>
      <c r="AU347" s="43"/>
      <c r="AV347" s="43"/>
      <c r="AW347" s="43"/>
      <c r="AX347" s="43"/>
      <c r="AY347" s="43"/>
    </row>
    <row r="348" ht="15.75" customHeight="1">
      <c r="A348" s="42"/>
      <c r="B348" s="43"/>
      <c r="C348" s="43"/>
      <c r="D348" s="43"/>
      <c r="E348" s="42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43"/>
      <c r="AU348" s="43"/>
      <c r="AV348" s="43"/>
      <c r="AW348" s="43"/>
      <c r="AX348" s="43"/>
      <c r="AY348" s="43"/>
    </row>
    <row r="349" ht="15.75" customHeight="1">
      <c r="A349" s="42"/>
      <c r="B349" s="43"/>
      <c r="C349" s="43"/>
      <c r="D349" s="43"/>
      <c r="E349" s="42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43"/>
      <c r="AU349" s="43"/>
      <c r="AV349" s="43"/>
      <c r="AW349" s="43"/>
      <c r="AX349" s="43"/>
      <c r="AY349" s="43"/>
    </row>
    <row r="350" ht="15.75" customHeight="1">
      <c r="A350" s="42"/>
      <c r="B350" s="43"/>
      <c r="C350" s="43"/>
      <c r="D350" s="43"/>
      <c r="E350" s="42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43"/>
      <c r="AU350" s="43"/>
      <c r="AV350" s="43"/>
      <c r="AW350" s="43"/>
      <c r="AX350" s="43"/>
      <c r="AY350" s="43"/>
    </row>
    <row r="351" ht="15.75" customHeight="1">
      <c r="A351" s="42"/>
      <c r="B351" s="43"/>
      <c r="C351" s="43"/>
      <c r="D351" s="43"/>
      <c r="E351" s="42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43"/>
      <c r="AU351" s="43"/>
      <c r="AV351" s="43"/>
      <c r="AW351" s="43"/>
      <c r="AX351" s="43"/>
      <c r="AY351" s="43"/>
    </row>
    <row r="352" ht="15.75" customHeight="1">
      <c r="A352" s="42"/>
      <c r="B352" s="43"/>
      <c r="C352" s="43"/>
      <c r="D352" s="43"/>
      <c r="E352" s="42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43"/>
      <c r="AU352" s="43"/>
      <c r="AV352" s="43"/>
      <c r="AW352" s="43"/>
      <c r="AX352" s="43"/>
      <c r="AY352" s="43"/>
    </row>
    <row r="353" ht="15.75" customHeight="1">
      <c r="A353" s="42"/>
      <c r="B353" s="43"/>
      <c r="C353" s="43"/>
      <c r="D353" s="43"/>
      <c r="E353" s="42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43"/>
      <c r="AU353" s="43"/>
      <c r="AV353" s="43"/>
      <c r="AW353" s="43"/>
      <c r="AX353" s="43"/>
      <c r="AY353" s="43"/>
    </row>
    <row r="354" ht="15.75" customHeight="1">
      <c r="A354" s="42"/>
      <c r="B354" s="43"/>
      <c r="C354" s="43"/>
      <c r="D354" s="43"/>
      <c r="E354" s="42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43"/>
      <c r="AU354" s="43"/>
      <c r="AV354" s="43"/>
      <c r="AW354" s="43"/>
      <c r="AX354" s="43"/>
      <c r="AY354" s="43"/>
    </row>
    <row r="355" ht="15.75" customHeight="1">
      <c r="A355" s="42"/>
      <c r="B355" s="43"/>
      <c r="C355" s="43"/>
      <c r="D355" s="43"/>
      <c r="E355" s="42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43"/>
      <c r="AU355" s="43"/>
      <c r="AV355" s="43"/>
      <c r="AW355" s="43"/>
      <c r="AX355" s="43"/>
      <c r="AY355" s="43"/>
    </row>
    <row r="356" ht="15.75" customHeight="1">
      <c r="A356" s="42"/>
      <c r="B356" s="43"/>
      <c r="C356" s="43"/>
      <c r="D356" s="43"/>
      <c r="E356" s="42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43"/>
      <c r="AU356" s="43"/>
      <c r="AV356" s="43"/>
      <c r="AW356" s="43"/>
      <c r="AX356" s="43"/>
      <c r="AY356" s="43"/>
    </row>
    <row r="357" ht="15.75" customHeight="1">
      <c r="A357" s="42"/>
      <c r="B357" s="43"/>
      <c r="C357" s="43"/>
      <c r="D357" s="43"/>
      <c r="E357" s="42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43"/>
      <c r="AU357" s="43"/>
      <c r="AV357" s="43"/>
      <c r="AW357" s="43"/>
      <c r="AX357" s="43"/>
      <c r="AY357" s="43"/>
    </row>
    <row r="358" ht="15.75" customHeight="1">
      <c r="A358" s="42"/>
      <c r="B358" s="43"/>
      <c r="C358" s="43"/>
      <c r="D358" s="43"/>
      <c r="E358" s="42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43"/>
      <c r="AU358" s="43"/>
      <c r="AV358" s="43"/>
      <c r="AW358" s="43"/>
      <c r="AX358" s="43"/>
      <c r="AY358" s="43"/>
    </row>
    <row r="359" ht="15.75" customHeight="1">
      <c r="A359" s="42"/>
      <c r="B359" s="43"/>
      <c r="C359" s="43"/>
      <c r="D359" s="43"/>
      <c r="E359" s="42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43"/>
      <c r="AU359" s="43"/>
      <c r="AV359" s="43"/>
      <c r="AW359" s="43"/>
      <c r="AX359" s="43"/>
      <c r="AY359" s="43"/>
    </row>
    <row r="360" ht="15.75" customHeight="1">
      <c r="A360" s="42"/>
      <c r="B360" s="43"/>
      <c r="C360" s="43"/>
      <c r="D360" s="43"/>
      <c r="E360" s="42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43"/>
      <c r="AU360" s="43"/>
      <c r="AV360" s="43"/>
      <c r="AW360" s="43"/>
      <c r="AX360" s="43"/>
      <c r="AY360" s="43"/>
    </row>
    <row r="361" ht="15.75" customHeight="1">
      <c r="A361" s="42"/>
      <c r="B361" s="43"/>
      <c r="C361" s="43"/>
      <c r="D361" s="43"/>
      <c r="E361" s="42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43"/>
      <c r="AU361" s="43"/>
      <c r="AV361" s="43"/>
      <c r="AW361" s="43"/>
      <c r="AX361" s="43"/>
      <c r="AY361" s="43"/>
    </row>
    <row r="362" ht="15.75" customHeight="1">
      <c r="A362" s="42"/>
      <c r="B362" s="43"/>
      <c r="C362" s="43"/>
      <c r="D362" s="43"/>
      <c r="E362" s="42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43"/>
      <c r="AU362" s="43"/>
      <c r="AV362" s="43"/>
      <c r="AW362" s="43"/>
      <c r="AX362" s="43"/>
      <c r="AY362" s="43"/>
    </row>
    <row r="363" ht="15.75" customHeight="1">
      <c r="A363" s="42"/>
      <c r="B363" s="43"/>
      <c r="C363" s="43"/>
      <c r="D363" s="43"/>
      <c r="E363" s="42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43"/>
      <c r="AU363" s="43"/>
      <c r="AV363" s="43"/>
      <c r="AW363" s="43"/>
      <c r="AX363" s="43"/>
      <c r="AY363" s="43"/>
    </row>
    <row r="364" ht="15.75" customHeight="1">
      <c r="A364" s="42"/>
      <c r="B364" s="43"/>
      <c r="C364" s="43"/>
      <c r="D364" s="43"/>
      <c r="E364" s="42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43"/>
      <c r="AU364" s="43"/>
      <c r="AV364" s="43"/>
      <c r="AW364" s="43"/>
      <c r="AX364" s="43"/>
      <c r="AY364" s="43"/>
    </row>
    <row r="365" ht="15.75" customHeight="1">
      <c r="A365" s="42"/>
      <c r="B365" s="43"/>
      <c r="C365" s="43"/>
      <c r="D365" s="43"/>
      <c r="E365" s="42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43"/>
      <c r="AU365" s="43"/>
      <c r="AV365" s="43"/>
      <c r="AW365" s="43"/>
      <c r="AX365" s="43"/>
      <c r="AY365" s="43"/>
    </row>
    <row r="366" ht="15.75" customHeight="1">
      <c r="A366" s="42"/>
      <c r="B366" s="43"/>
      <c r="C366" s="43"/>
      <c r="D366" s="43"/>
      <c r="E366" s="42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43"/>
      <c r="AU366" s="43"/>
      <c r="AV366" s="43"/>
      <c r="AW366" s="43"/>
      <c r="AX366" s="43"/>
      <c r="AY366" s="43"/>
    </row>
    <row r="367" ht="15.75" customHeight="1">
      <c r="A367" s="42"/>
      <c r="B367" s="43"/>
      <c r="C367" s="43"/>
      <c r="D367" s="43"/>
      <c r="E367" s="42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43"/>
      <c r="AU367" s="43"/>
      <c r="AV367" s="43"/>
      <c r="AW367" s="43"/>
      <c r="AX367" s="43"/>
      <c r="AY367" s="43"/>
    </row>
    <row r="368" ht="15.75" customHeight="1">
      <c r="A368" s="42"/>
      <c r="B368" s="43"/>
      <c r="C368" s="43"/>
      <c r="D368" s="43"/>
      <c r="E368" s="42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43"/>
      <c r="AU368" s="43"/>
      <c r="AV368" s="43"/>
      <c r="AW368" s="43"/>
      <c r="AX368" s="43"/>
      <c r="AY368" s="43"/>
    </row>
    <row r="369" ht="15.75" customHeight="1">
      <c r="A369" s="42"/>
      <c r="B369" s="43"/>
      <c r="C369" s="43"/>
      <c r="D369" s="43"/>
      <c r="E369" s="42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43"/>
      <c r="AU369" s="43"/>
      <c r="AV369" s="43"/>
      <c r="AW369" s="43"/>
      <c r="AX369" s="43"/>
      <c r="AY369" s="43"/>
    </row>
    <row r="370" ht="15.75" customHeight="1">
      <c r="A370" s="42"/>
      <c r="B370" s="43"/>
      <c r="C370" s="43"/>
      <c r="D370" s="43"/>
      <c r="E370" s="42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43"/>
      <c r="AU370" s="43"/>
      <c r="AV370" s="43"/>
      <c r="AW370" s="43"/>
      <c r="AX370" s="43"/>
      <c r="AY370" s="43"/>
    </row>
    <row r="371" ht="15.75" customHeight="1">
      <c r="A371" s="42"/>
      <c r="B371" s="43"/>
      <c r="C371" s="43"/>
      <c r="D371" s="43"/>
      <c r="E371" s="42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43"/>
      <c r="AU371" s="43"/>
      <c r="AV371" s="43"/>
      <c r="AW371" s="43"/>
      <c r="AX371" s="43"/>
      <c r="AY371" s="43"/>
    </row>
    <row r="372" ht="15.75" customHeight="1">
      <c r="A372" s="42"/>
      <c r="B372" s="43"/>
      <c r="C372" s="43"/>
      <c r="D372" s="43"/>
      <c r="E372" s="42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43"/>
      <c r="AU372" s="43"/>
      <c r="AV372" s="43"/>
      <c r="AW372" s="43"/>
      <c r="AX372" s="43"/>
      <c r="AY372" s="43"/>
    </row>
    <row r="373" ht="15.75" customHeight="1">
      <c r="A373" s="42"/>
      <c r="B373" s="43"/>
      <c r="C373" s="43"/>
      <c r="D373" s="43"/>
      <c r="E373" s="42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43"/>
      <c r="AU373" s="43"/>
      <c r="AV373" s="43"/>
      <c r="AW373" s="43"/>
      <c r="AX373" s="43"/>
      <c r="AY373" s="43"/>
    </row>
    <row r="374" ht="15.75" customHeight="1">
      <c r="A374" s="42"/>
      <c r="B374" s="43"/>
      <c r="C374" s="43"/>
      <c r="D374" s="43"/>
      <c r="E374" s="42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43"/>
      <c r="AU374" s="43"/>
      <c r="AV374" s="43"/>
      <c r="AW374" s="43"/>
      <c r="AX374" s="43"/>
      <c r="AY374" s="43"/>
    </row>
    <row r="375" ht="15.75" customHeight="1">
      <c r="A375" s="42"/>
      <c r="B375" s="43"/>
      <c r="C375" s="43"/>
      <c r="D375" s="43"/>
      <c r="E375" s="42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43"/>
      <c r="AU375" s="43"/>
      <c r="AV375" s="43"/>
      <c r="AW375" s="43"/>
      <c r="AX375" s="43"/>
      <c r="AY375" s="43"/>
    </row>
    <row r="376" ht="15.75" customHeight="1">
      <c r="A376" s="42"/>
      <c r="B376" s="43"/>
      <c r="C376" s="43"/>
      <c r="D376" s="43"/>
      <c r="E376" s="42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43"/>
      <c r="AU376" s="43"/>
      <c r="AV376" s="43"/>
      <c r="AW376" s="43"/>
      <c r="AX376" s="43"/>
      <c r="AY376" s="43"/>
    </row>
    <row r="377" ht="15.75" customHeight="1">
      <c r="A377" s="42"/>
      <c r="B377" s="43"/>
      <c r="C377" s="43"/>
      <c r="D377" s="43"/>
      <c r="E377" s="42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43"/>
      <c r="AU377" s="43"/>
      <c r="AV377" s="43"/>
      <c r="AW377" s="43"/>
      <c r="AX377" s="43"/>
      <c r="AY377" s="43"/>
    </row>
    <row r="378" ht="15.75" customHeight="1">
      <c r="A378" s="42"/>
      <c r="B378" s="43"/>
      <c r="C378" s="43"/>
      <c r="D378" s="43"/>
      <c r="E378" s="42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43"/>
      <c r="AU378" s="43"/>
      <c r="AV378" s="43"/>
      <c r="AW378" s="43"/>
      <c r="AX378" s="43"/>
      <c r="AY378" s="43"/>
    </row>
    <row r="379" ht="15.75" customHeight="1">
      <c r="A379" s="42"/>
      <c r="B379" s="43"/>
      <c r="C379" s="43"/>
      <c r="D379" s="43"/>
      <c r="E379" s="42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43"/>
      <c r="AU379" s="43"/>
      <c r="AV379" s="43"/>
      <c r="AW379" s="43"/>
      <c r="AX379" s="43"/>
      <c r="AY379" s="43"/>
    </row>
    <row r="380" ht="15.75" customHeight="1">
      <c r="A380" s="42"/>
      <c r="B380" s="43"/>
      <c r="C380" s="43"/>
      <c r="D380" s="43"/>
      <c r="E380" s="42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43"/>
      <c r="AU380" s="43"/>
      <c r="AV380" s="43"/>
      <c r="AW380" s="43"/>
      <c r="AX380" s="43"/>
      <c r="AY380" s="43"/>
    </row>
    <row r="381" ht="15.75" customHeight="1">
      <c r="A381" s="42"/>
      <c r="B381" s="43"/>
      <c r="C381" s="43"/>
      <c r="D381" s="43"/>
      <c r="E381" s="42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43"/>
      <c r="AU381" s="43"/>
      <c r="AV381" s="43"/>
      <c r="AW381" s="43"/>
      <c r="AX381" s="43"/>
      <c r="AY381" s="43"/>
    </row>
    <row r="382" ht="15.75" customHeight="1">
      <c r="A382" s="42"/>
      <c r="B382" s="43"/>
      <c r="C382" s="43"/>
      <c r="D382" s="43"/>
      <c r="E382" s="42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43"/>
      <c r="AU382" s="43"/>
      <c r="AV382" s="43"/>
      <c r="AW382" s="43"/>
      <c r="AX382" s="43"/>
      <c r="AY382" s="43"/>
    </row>
    <row r="383" ht="15.75" customHeight="1">
      <c r="A383" s="42"/>
      <c r="B383" s="43"/>
      <c r="C383" s="43"/>
      <c r="D383" s="43"/>
      <c r="E383" s="42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43"/>
      <c r="AU383" s="43"/>
      <c r="AV383" s="43"/>
      <c r="AW383" s="43"/>
      <c r="AX383" s="43"/>
      <c r="AY383" s="43"/>
    </row>
    <row r="384" ht="15.75" customHeight="1">
      <c r="A384" s="42"/>
      <c r="B384" s="43"/>
      <c r="C384" s="43"/>
      <c r="D384" s="43"/>
      <c r="E384" s="42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43"/>
      <c r="AU384" s="43"/>
      <c r="AV384" s="43"/>
      <c r="AW384" s="43"/>
      <c r="AX384" s="43"/>
      <c r="AY384" s="43"/>
    </row>
    <row r="385" ht="15.75" customHeight="1">
      <c r="A385" s="42"/>
      <c r="B385" s="43"/>
      <c r="C385" s="43"/>
      <c r="D385" s="43"/>
      <c r="E385" s="42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43"/>
      <c r="AU385" s="43"/>
      <c r="AV385" s="43"/>
      <c r="AW385" s="43"/>
      <c r="AX385" s="43"/>
      <c r="AY385" s="43"/>
    </row>
    <row r="386" ht="15.75" customHeight="1">
      <c r="A386" s="42"/>
      <c r="B386" s="43"/>
      <c r="C386" s="43"/>
      <c r="D386" s="43"/>
      <c r="E386" s="42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43"/>
      <c r="AU386" s="43"/>
      <c r="AV386" s="43"/>
      <c r="AW386" s="43"/>
      <c r="AX386" s="43"/>
      <c r="AY386" s="43"/>
    </row>
    <row r="387" ht="15.75" customHeight="1">
      <c r="A387" s="42"/>
      <c r="B387" s="43"/>
      <c r="C387" s="43"/>
      <c r="D387" s="43"/>
      <c r="E387" s="42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43"/>
      <c r="AU387" s="43"/>
      <c r="AV387" s="43"/>
      <c r="AW387" s="43"/>
      <c r="AX387" s="43"/>
      <c r="AY387" s="43"/>
    </row>
    <row r="388" ht="15.75" customHeight="1">
      <c r="A388" s="42"/>
      <c r="B388" s="43"/>
      <c r="C388" s="43"/>
      <c r="D388" s="43"/>
      <c r="E388" s="42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43"/>
      <c r="AU388" s="43"/>
      <c r="AV388" s="43"/>
      <c r="AW388" s="43"/>
      <c r="AX388" s="43"/>
      <c r="AY388" s="43"/>
    </row>
    <row r="389" ht="15.75" customHeight="1">
      <c r="A389" s="42"/>
      <c r="B389" s="43"/>
      <c r="C389" s="43"/>
      <c r="D389" s="43"/>
      <c r="E389" s="42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43"/>
      <c r="AU389" s="43"/>
      <c r="AV389" s="43"/>
      <c r="AW389" s="43"/>
      <c r="AX389" s="43"/>
      <c r="AY389" s="43"/>
    </row>
    <row r="390" ht="15.75" customHeight="1">
      <c r="A390" s="42"/>
      <c r="B390" s="43"/>
      <c r="C390" s="43"/>
      <c r="D390" s="43"/>
      <c r="E390" s="42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43"/>
      <c r="AU390" s="43"/>
      <c r="AV390" s="43"/>
      <c r="AW390" s="43"/>
      <c r="AX390" s="43"/>
      <c r="AY390" s="43"/>
    </row>
    <row r="391" ht="15.75" customHeight="1">
      <c r="A391" s="42"/>
      <c r="B391" s="43"/>
      <c r="C391" s="43"/>
      <c r="D391" s="43"/>
      <c r="E391" s="42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43"/>
      <c r="AU391" s="43"/>
      <c r="AV391" s="43"/>
      <c r="AW391" s="43"/>
      <c r="AX391" s="43"/>
      <c r="AY391" s="43"/>
    </row>
    <row r="392" ht="15.75" customHeight="1">
      <c r="A392" s="42"/>
      <c r="B392" s="43"/>
      <c r="C392" s="43"/>
      <c r="D392" s="43"/>
      <c r="E392" s="42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43"/>
      <c r="AU392" s="43"/>
      <c r="AV392" s="43"/>
      <c r="AW392" s="43"/>
      <c r="AX392" s="43"/>
      <c r="AY392" s="43"/>
    </row>
    <row r="393" ht="15.75" customHeight="1">
      <c r="A393" s="42"/>
      <c r="B393" s="43"/>
      <c r="C393" s="43"/>
      <c r="D393" s="43"/>
      <c r="E393" s="42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43"/>
      <c r="AU393" s="43"/>
      <c r="AV393" s="43"/>
      <c r="AW393" s="43"/>
      <c r="AX393" s="43"/>
      <c r="AY393" s="43"/>
    </row>
    <row r="394" ht="15.75" customHeight="1">
      <c r="A394" s="42"/>
      <c r="B394" s="43"/>
      <c r="C394" s="43"/>
      <c r="D394" s="43"/>
      <c r="E394" s="42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43"/>
      <c r="AU394" s="43"/>
      <c r="AV394" s="43"/>
      <c r="AW394" s="43"/>
      <c r="AX394" s="43"/>
      <c r="AY394" s="43"/>
    </row>
    <row r="395" ht="15.75" customHeight="1">
      <c r="A395" s="42"/>
      <c r="B395" s="43"/>
      <c r="C395" s="43"/>
      <c r="D395" s="43"/>
      <c r="E395" s="42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43"/>
      <c r="AU395" s="43"/>
      <c r="AV395" s="43"/>
      <c r="AW395" s="43"/>
      <c r="AX395" s="43"/>
      <c r="AY395" s="43"/>
    </row>
    <row r="396" ht="15.75" customHeight="1">
      <c r="A396" s="42"/>
      <c r="B396" s="43"/>
      <c r="C396" s="43"/>
      <c r="D396" s="43"/>
      <c r="E396" s="42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43"/>
      <c r="AU396" s="43"/>
      <c r="AV396" s="43"/>
      <c r="AW396" s="43"/>
      <c r="AX396" s="43"/>
      <c r="AY396" s="43"/>
    </row>
    <row r="397" ht="15.75" customHeight="1">
      <c r="A397" s="42"/>
      <c r="B397" s="43"/>
      <c r="C397" s="43"/>
      <c r="D397" s="43"/>
      <c r="E397" s="42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43"/>
      <c r="AU397" s="43"/>
      <c r="AV397" s="43"/>
      <c r="AW397" s="43"/>
      <c r="AX397" s="43"/>
      <c r="AY397" s="43"/>
    </row>
    <row r="398" ht="15.75" customHeight="1">
      <c r="A398" s="42"/>
      <c r="B398" s="43"/>
      <c r="C398" s="43"/>
      <c r="D398" s="43"/>
      <c r="E398" s="42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43"/>
      <c r="AU398" s="43"/>
      <c r="AV398" s="43"/>
      <c r="AW398" s="43"/>
      <c r="AX398" s="43"/>
      <c r="AY398" s="43"/>
    </row>
    <row r="399" ht="15.75" customHeight="1">
      <c r="A399" s="42"/>
      <c r="B399" s="43"/>
      <c r="C399" s="43"/>
      <c r="D399" s="43"/>
      <c r="E399" s="42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43"/>
      <c r="AU399" s="43"/>
      <c r="AV399" s="43"/>
      <c r="AW399" s="43"/>
      <c r="AX399" s="43"/>
      <c r="AY399" s="43"/>
    </row>
    <row r="400" ht="15.75" customHeight="1">
      <c r="A400" s="42"/>
      <c r="B400" s="43"/>
      <c r="C400" s="43"/>
      <c r="D400" s="43"/>
      <c r="E400" s="42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43"/>
      <c r="AU400" s="43"/>
      <c r="AV400" s="43"/>
      <c r="AW400" s="43"/>
      <c r="AX400" s="43"/>
      <c r="AY400" s="43"/>
    </row>
    <row r="401" ht="15.75" customHeight="1">
      <c r="A401" s="42"/>
      <c r="B401" s="43"/>
      <c r="C401" s="43"/>
      <c r="D401" s="43"/>
      <c r="E401" s="42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43"/>
      <c r="AU401" s="43"/>
      <c r="AV401" s="43"/>
      <c r="AW401" s="43"/>
      <c r="AX401" s="43"/>
      <c r="AY401" s="43"/>
    </row>
    <row r="402" ht="15.75" customHeight="1">
      <c r="A402" s="42"/>
      <c r="B402" s="43"/>
      <c r="C402" s="43"/>
      <c r="D402" s="43"/>
      <c r="E402" s="42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43"/>
      <c r="AU402" s="43"/>
      <c r="AV402" s="43"/>
      <c r="AW402" s="43"/>
      <c r="AX402" s="43"/>
      <c r="AY402" s="43"/>
    </row>
    <row r="403" ht="15.75" customHeight="1">
      <c r="A403" s="42"/>
      <c r="B403" s="43"/>
      <c r="C403" s="43"/>
      <c r="D403" s="43"/>
      <c r="E403" s="42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43"/>
      <c r="AU403" s="43"/>
      <c r="AV403" s="43"/>
      <c r="AW403" s="43"/>
      <c r="AX403" s="43"/>
      <c r="AY403" s="43"/>
    </row>
    <row r="404" ht="15.75" customHeight="1">
      <c r="A404" s="42"/>
      <c r="B404" s="43"/>
      <c r="C404" s="43"/>
      <c r="D404" s="43"/>
      <c r="E404" s="42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43"/>
      <c r="AU404" s="43"/>
      <c r="AV404" s="43"/>
      <c r="AW404" s="43"/>
      <c r="AX404" s="43"/>
      <c r="AY404" s="43"/>
    </row>
    <row r="405" ht="15.75" customHeight="1">
      <c r="A405" s="42"/>
      <c r="B405" s="43"/>
      <c r="C405" s="43"/>
      <c r="D405" s="43"/>
      <c r="E405" s="42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43"/>
      <c r="AU405" s="43"/>
      <c r="AV405" s="43"/>
      <c r="AW405" s="43"/>
      <c r="AX405" s="43"/>
      <c r="AY405" s="43"/>
    </row>
    <row r="406" ht="15.75" customHeight="1">
      <c r="A406" s="42"/>
      <c r="B406" s="43"/>
      <c r="C406" s="43"/>
      <c r="D406" s="43"/>
      <c r="E406" s="42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43"/>
      <c r="AU406" s="43"/>
      <c r="AV406" s="43"/>
      <c r="AW406" s="43"/>
      <c r="AX406" s="43"/>
      <c r="AY406" s="43"/>
    </row>
    <row r="407" ht="15.75" customHeight="1">
      <c r="A407" s="42"/>
      <c r="B407" s="43"/>
      <c r="C407" s="43"/>
      <c r="D407" s="43"/>
      <c r="E407" s="42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43"/>
      <c r="AU407" s="43"/>
      <c r="AV407" s="43"/>
      <c r="AW407" s="43"/>
      <c r="AX407" s="43"/>
      <c r="AY407" s="43"/>
    </row>
    <row r="408" ht="15.75" customHeight="1">
      <c r="A408" s="42"/>
      <c r="B408" s="43"/>
      <c r="C408" s="43"/>
      <c r="D408" s="43"/>
      <c r="E408" s="42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43"/>
      <c r="AU408" s="43"/>
      <c r="AV408" s="43"/>
      <c r="AW408" s="43"/>
      <c r="AX408" s="43"/>
      <c r="AY408" s="43"/>
    </row>
    <row r="409" ht="15.75" customHeight="1">
      <c r="A409" s="42"/>
      <c r="B409" s="43"/>
      <c r="C409" s="43"/>
      <c r="D409" s="43"/>
      <c r="E409" s="42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43"/>
      <c r="AU409" s="43"/>
      <c r="AV409" s="43"/>
      <c r="AW409" s="43"/>
      <c r="AX409" s="43"/>
      <c r="AY409" s="43"/>
    </row>
    <row r="410" ht="15.75" customHeight="1">
      <c r="A410" s="42"/>
      <c r="B410" s="43"/>
      <c r="C410" s="43"/>
      <c r="D410" s="43"/>
      <c r="E410" s="42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43"/>
      <c r="AU410" s="43"/>
      <c r="AV410" s="43"/>
      <c r="AW410" s="43"/>
      <c r="AX410" s="43"/>
      <c r="AY410" s="43"/>
    </row>
    <row r="411" ht="15.75" customHeight="1">
      <c r="A411" s="42"/>
      <c r="B411" s="43"/>
      <c r="C411" s="43"/>
      <c r="D411" s="43"/>
      <c r="E411" s="42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43"/>
      <c r="AU411" s="43"/>
      <c r="AV411" s="43"/>
      <c r="AW411" s="43"/>
      <c r="AX411" s="43"/>
      <c r="AY411" s="43"/>
    </row>
    <row r="412" ht="15.75" customHeight="1">
      <c r="A412" s="42"/>
      <c r="B412" s="43"/>
      <c r="C412" s="43"/>
      <c r="D412" s="43"/>
      <c r="E412" s="42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43"/>
      <c r="AU412" s="43"/>
      <c r="AV412" s="43"/>
      <c r="AW412" s="43"/>
      <c r="AX412" s="43"/>
      <c r="AY412" s="43"/>
    </row>
    <row r="413" ht="15.75" customHeight="1">
      <c r="A413" s="42"/>
      <c r="B413" s="43"/>
      <c r="C413" s="43"/>
      <c r="D413" s="43"/>
      <c r="E413" s="42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43"/>
      <c r="AU413" s="43"/>
      <c r="AV413" s="43"/>
      <c r="AW413" s="43"/>
      <c r="AX413" s="43"/>
      <c r="AY413" s="43"/>
    </row>
    <row r="414" ht="15.75" customHeight="1">
      <c r="A414" s="42"/>
      <c r="B414" s="43"/>
      <c r="C414" s="43"/>
      <c r="D414" s="43"/>
      <c r="E414" s="42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43"/>
      <c r="AU414" s="43"/>
      <c r="AV414" s="43"/>
      <c r="AW414" s="43"/>
      <c r="AX414" s="43"/>
      <c r="AY414" s="43"/>
    </row>
    <row r="415" ht="15.75" customHeight="1">
      <c r="A415" s="42"/>
      <c r="B415" s="43"/>
      <c r="C415" s="43"/>
      <c r="D415" s="43"/>
      <c r="E415" s="42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43"/>
      <c r="AU415" s="43"/>
      <c r="AV415" s="43"/>
      <c r="AW415" s="43"/>
      <c r="AX415" s="43"/>
      <c r="AY415" s="43"/>
    </row>
    <row r="416" ht="15.75" customHeight="1">
      <c r="A416" s="42"/>
      <c r="B416" s="43"/>
      <c r="C416" s="43"/>
      <c r="D416" s="43"/>
      <c r="E416" s="42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43"/>
      <c r="AU416" s="43"/>
      <c r="AV416" s="43"/>
      <c r="AW416" s="43"/>
      <c r="AX416" s="43"/>
      <c r="AY416" s="43"/>
    </row>
    <row r="417" ht="15.75" customHeight="1">
      <c r="A417" s="42"/>
      <c r="B417" s="43"/>
      <c r="C417" s="43"/>
      <c r="D417" s="43"/>
      <c r="E417" s="42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43"/>
      <c r="AU417" s="43"/>
      <c r="AV417" s="43"/>
      <c r="AW417" s="43"/>
      <c r="AX417" s="43"/>
      <c r="AY417" s="43"/>
    </row>
    <row r="418" ht="15.75" customHeight="1">
      <c r="A418" s="42"/>
      <c r="B418" s="43"/>
      <c r="C418" s="43"/>
      <c r="D418" s="43"/>
      <c r="E418" s="42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43"/>
      <c r="AU418" s="43"/>
      <c r="AV418" s="43"/>
      <c r="AW418" s="43"/>
      <c r="AX418" s="43"/>
      <c r="AY418" s="43"/>
    </row>
    <row r="419" ht="15.75" customHeight="1">
      <c r="A419" s="42"/>
      <c r="B419" s="43"/>
      <c r="C419" s="43"/>
      <c r="D419" s="43"/>
      <c r="E419" s="42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43"/>
      <c r="AU419" s="43"/>
      <c r="AV419" s="43"/>
      <c r="AW419" s="43"/>
      <c r="AX419" s="43"/>
      <c r="AY419" s="43"/>
    </row>
    <row r="420" ht="15.75" customHeight="1">
      <c r="A420" s="42"/>
      <c r="B420" s="43"/>
      <c r="C420" s="43"/>
      <c r="D420" s="43"/>
      <c r="E420" s="42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43"/>
      <c r="AU420" s="43"/>
      <c r="AV420" s="43"/>
      <c r="AW420" s="43"/>
      <c r="AX420" s="43"/>
      <c r="AY420" s="43"/>
    </row>
    <row r="421" ht="15.75" customHeight="1">
      <c r="A421" s="42"/>
      <c r="B421" s="43"/>
      <c r="C421" s="43"/>
      <c r="D421" s="43"/>
      <c r="E421" s="42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43"/>
      <c r="AU421" s="43"/>
      <c r="AV421" s="43"/>
      <c r="AW421" s="43"/>
      <c r="AX421" s="43"/>
      <c r="AY421" s="43"/>
    </row>
    <row r="422" ht="15.75" customHeight="1">
      <c r="A422" s="42"/>
      <c r="B422" s="43"/>
      <c r="C422" s="43"/>
      <c r="D422" s="43"/>
      <c r="E422" s="42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43"/>
      <c r="AU422" s="43"/>
      <c r="AV422" s="43"/>
      <c r="AW422" s="43"/>
      <c r="AX422" s="43"/>
      <c r="AY422" s="43"/>
    </row>
    <row r="423" ht="15.75" customHeight="1">
      <c r="A423" s="42"/>
      <c r="B423" s="43"/>
      <c r="C423" s="43"/>
      <c r="D423" s="43"/>
      <c r="E423" s="42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43"/>
      <c r="AU423" s="43"/>
      <c r="AV423" s="43"/>
      <c r="AW423" s="43"/>
      <c r="AX423" s="43"/>
      <c r="AY423" s="43"/>
    </row>
    <row r="424" ht="15.75" customHeight="1">
      <c r="A424" s="42"/>
      <c r="B424" s="43"/>
      <c r="C424" s="43"/>
      <c r="D424" s="43"/>
      <c r="E424" s="42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43"/>
      <c r="AU424" s="43"/>
      <c r="AV424" s="43"/>
      <c r="AW424" s="43"/>
      <c r="AX424" s="43"/>
      <c r="AY424" s="43"/>
    </row>
    <row r="425" ht="15.75" customHeight="1">
      <c r="A425" s="42"/>
      <c r="B425" s="43"/>
      <c r="C425" s="43"/>
      <c r="D425" s="43"/>
      <c r="E425" s="42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43"/>
      <c r="AU425" s="43"/>
      <c r="AV425" s="43"/>
      <c r="AW425" s="43"/>
      <c r="AX425" s="43"/>
      <c r="AY425" s="43"/>
    </row>
    <row r="426" ht="15.75" customHeight="1">
      <c r="A426" s="42"/>
      <c r="B426" s="43"/>
      <c r="C426" s="43"/>
      <c r="D426" s="43"/>
      <c r="E426" s="42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43"/>
      <c r="AU426" s="43"/>
      <c r="AV426" s="43"/>
      <c r="AW426" s="43"/>
      <c r="AX426" s="43"/>
      <c r="AY426" s="43"/>
    </row>
    <row r="427" ht="15.75" customHeight="1">
      <c r="A427" s="42"/>
      <c r="B427" s="43"/>
      <c r="C427" s="43"/>
      <c r="D427" s="43"/>
      <c r="E427" s="42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43"/>
      <c r="AU427" s="43"/>
      <c r="AV427" s="43"/>
      <c r="AW427" s="43"/>
      <c r="AX427" s="43"/>
      <c r="AY427" s="43"/>
    </row>
    <row r="428" ht="15.75" customHeight="1">
      <c r="A428" s="42"/>
      <c r="B428" s="43"/>
      <c r="C428" s="43"/>
      <c r="D428" s="43"/>
      <c r="E428" s="42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43"/>
      <c r="AU428" s="43"/>
      <c r="AV428" s="43"/>
      <c r="AW428" s="43"/>
      <c r="AX428" s="43"/>
      <c r="AY428" s="43"/>
    </row>
    <row r="429" ht="15.75" customHeight="1">
      <c r="A429" s="42"/>
      <c r="B429" s="43"/>
      <c r="C429" s="43"/>
      <c r="D429" s="43"/>
      <c r="E429" s="42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43"/>
      <c r="AU429" s="43"/>
      <c r="AV429" s="43"/>
      <c r="AW429" s="43"/>
      <c r="AX429" s="43"/>
      <c r="AY429" s="43"/>
    </row>
    <row r="430" ht="15.75" customHeight="1">
      <c r="A430" s="42"/>
      <c r="B430" s="43"/>
      <c r="C430" s="43"/>
      <c r="D430" s="43"/>
      <c r="E430" s="42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43"/>
      <c r="AU430" s="43"/>
      <c r="AV430" s="43"/>
      <c r="AW430" s="43"/>
      <c r="AX430" s="43"/>
      <c r="AY430" s="43"/>
    </row>
    <row r="431" ht="15.75" customHeight="1">
      <c r="A431" s="42"/>
      <c r="B431" s="43"/>
      <c r="C431" s="43"/>
      <c r="D431" s="43"/>
      <c r="E431" s="42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43"/>
      <c r="AU431" s="43"/>
      <c r="AV431" s="43"/>
      <c r="AW431" s="43"/>
      <c r="AX431" s="43"/>
      <c r="AY431" s="43"/>
    </row>
    <row r="432" ht="15.75" customHeight="1">
      <c r="A432" s="42"/>
      <c r="B432" s="43"/>
      <c r="C432" s="43"/>
      <c r="D432" s="43"/>
      <c r="E432" s="42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43"/>
      <c r="AU432" s="43"/>
      <c r="AV432" s="43"/>
      <c r="AW432" s="43"/>
      <c r="AX432" s="43"/>
      <c r="AY432" s="43"/>
    </row>
    <row r="433" ht="15.75" customHeight="1">
      <c r="A433" s="42"/>
      <c r="B433" s="43"/>
      <c r="C433" s="43"/>
      <c r="D433" s="43"/>
      <c r="E433" s="42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43"/>
      <c r="AU433" s="43"/>
      <c r="AV433" s="43"/>
      <c r="AW433" s="43"/>
      <c r="AX433" s="43"/>
      <c r="AY433" s="43"/>
    </row>
    <row r="434" ht="15.75" customHeight="1">
      <c r="A434" s="42"/>
      <c r="B434" s="43"/>
      <c r="C434" s="43"/>
      <c r="D434" s="43"/>
      <c r="E434" s="42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43"/>
      <c r="AU434" s="43"/>
      <c r="AV434" s="43"/>
      <c r="AW434" s="43"/>
      <c r="AX434" s="43"/>
      <c r="AY434" s="43"/>
    </row>
    <row r="435" ht="15.75" customHeight="1">
      <c r="A435" s="42"/>
      <c r="B435" s="43"/>
      <c r="C435" s="43"/>
      <c r="D435" s="43"/>
      <c r="E435" s="42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43"/>
      <c r="AU435" s="43"/>
      <c r="AV435" s="43"/>
      <c r="AW435" s="43"/>
      <c r="AX435" s="43"/>
      <c r="AY435" s="43"/>
    </row>
    <row r="436" ht="15.75" customHeight="1">
      <c r="A436" s="42"/>
      <c r="B436" s="43"/>
      <c r="C436" s="43"/>
      <c r="D436" s="43"/>
      <c r="E436" s="42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43"/>
      <c r="AU436" s="43"/>
      <c r="AV436" s="43"/>
      <c r="AW436" s="43"/>
      <c r="AX436" s="43"/>
      <c r="AY436" s="43"/>
    </row>
    <row r="437" ht="15.75" customHeight="1">
      <c r="A437" s="42"/>
      <c r="B437" s="43"/>
      <c r="C437" s="43"/>
      <c r="D437" s="43"/>
      <c r="E437" s="42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43"/>
      <c r="AU437" s="43"/>
      <c r="AV437" s="43"/>
      <c r="AW437" s="43"/>
      <c r="AX437" s="43"/>
      <c r="AY437" s="43"/>
    </row>
    <row r="438" ht="15.75" customHeight="1">
      <c r="A438" s="42"/>
      <c r="B438" s="43"/>
      <c r="C438" s="43"/>
      <c r="D438" s="43"/>
      <c r="E438" s="42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43"/>
      <c r="AU438" s="43"/>
      <c r="AV438" s="43"/>
      <c r="AW438" s="43"/>
      <c r="AX438" s="43"/>
      <c r="AY438" s="43"/>
    </row>
    <row r="439" ht="15.75" customHeight="1">
      <c r="A439" s="42"/>
      <c r="B439" s="43"/>
      <c r="C439" s="43"/>
      <c r="D439" s="43"/>
      <c r="E439" s="42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43"/>
      <c r="AU439" s="43"/>
      <c r="AV439" s="43"/>
      <c r="AW439" s="43"/>
      <c r="AX439" s="43"/>
      <c r="AY439" s="43"/>
    </row>
    <row r="440" ht="15.75" customHeight="1">
      <c r="A440" s="42"/>
      <c r="B440" s="43"/>
      <c r="C440" s="43"/>
      <c r="D440" s="43"/>
      <c r="E440" s="42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43"/>
      <c r="AU440" s="43"/>
      <c r="AV440" s="43"/>
      <c r="AW440" s="43"/>
      <c r="AX440" s="43"/>
      <c r="AY440" s="43"/>
    </row>
    <row r="441" ht="15.75" customHeight="1">
      <c r="A441" s="42"/>
      <c r="B441" s="43"/>
      <c r="C441" s="43"/>
      <c r="D441" s="43"/>
      <c r="E441" s="42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43"/>
      <c r="AU441" s="43"/>
      <c r="AV441" s="43"/>
      <c r="AW441" s="43"/>
      <c r="AX441" s="43"/>
      <c r="AY441" s="43"/>
    </row>
    <row r="442" ht="15.75" customHeight="1">
      <c r="A442" s="42"/>
      <c r="B442" s="43"/>
      <c r="C442" s="43"/>
      <c r="D442" s="43"/>
      <c r="E442" s="42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43"/>
      <c r="AU442" s="43"/>
      <c r="AV442" s="43"/>
      <c r="AW442" s="43"/>
      <c r="AX442" s="43"/>
      <c r="AY442" s="43"/>
    </row>
    <row r="443" ht="15.75" customHeight="1">
      <c r="A443" s="42"/>
      <c r="B443" s="43"/>
      <c r="C443" s="43"/>
      <c r="D443" s="43"/>
      <c r="E443" s="42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43"/>
      <c r="AU443" s="43"/>
      <c r="AV443" s="43"/>
      <c r="AW443" s="43"/>
      <c r="AX443" s="43"/>
      <c r="AY443" s="43"/>
    </row>
    <row r="444" ht="15.75" customHeight="1">
      <c r="A444" s="42"/>
      <c r="B444" s="43"/>
      <c r="C444" s="43"/>
      <c r="D444" s="43"/>
      <c r="E444" s="42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43"/>
      <c r="AU444" s="43"/>
      <c r="AV444" s="43"/>
      <c r="AW444" s="43"/>
      <c r="AX444" s="43"/>
      <c r="AY444" s="43"/>
    </row>
    <row r="445" ht="15.75" customHeight="1">
      <c r="A445" s="42"/>
      <c r="B445" s="43"/>
      <c r="C445" s="43"/>
      <c r="D445" s="43"/>
      <c r="E445" s="42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43"/>
      <c r="AU445" s="43"/>
      <c r="AV445" s="43"/>
      <c r="AW445" s="43"/>
      <c r="AX445" s="43"/>
      <c r="AY445" s="43"/>
    </row>
    <row r="446" ht="15.75" customHeight="1">
      <c r="A446" s="42"/>
      <c r="B446" s="43"/>
      <c r="C446" s="43"/>
      <c r="D446" s="43"/>
      <c r="E446" s="42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43"/>
      <c r="AU446" s="43"/>
      <c r="AV446" s="43"/>
      <c r="AW446" s="43"/>
      <c r="AX446" s="43"/>
      <c r="AY446" s="43"/>
    </row>
    <row r="447" ht="15.75" customHeight="1">
      <c r="A447" s="42"/>
      <c r="B447" s="43"/>
      <c r="C447" s="43"/>
      <c r="D447" s="43"/>
      <c r="E447" s="42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43"/>
      <c r="AU447" s="43"/>
      <c r="AV447" s="43"/>
      <c r="AW447" s="43"/>
      <c r="AX447" s="43"/>
      <c r="AY447" s="43"/>
    </row>
    <row r="448" ht="15.75" customHeight="1">
      <c r="A448" s="42"/>
      <c r="B448" s="43"/>
      <c r="C448" s="43"/>
      <c r="D448" s="43"/>
      <c r="E448" s="42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43"/>
      <c r="AU448" s="43"/>
      <c r="AV448" s="43"/>
      <c r="AW448" s="43"/>
      <c r="AX448" s="43"/>
      <c r="AY448" s="43"/>
    </row>
    <row r="449" ht="15.75" customHeight="1">
      <c r="A449" s="42"/>
      <c r="B449" s="43"/>
      <c r="C449" s="43"/>
      <c r="D449" s="43"/>
      <c r="E449" s="42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43"/>
      <c r="AU449" s="43"/>
      <c r="AV449" s="43"/>
      <c r="AW449" s="43"/>
      <c r="AX449" s="43"/>
      <c r="AY449" s="43"/>
    </row>
    <row r="450" ht="15.75" customHeight="1">
      <c r="A450" s="42"/>
      <c r="B450" s="43"/>
      <c r="C450" s="43"/>
      <c r="D450" s="43"/>
      <c r="E450" s="42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43"/>
      <c r="AU450" s="43"/>
      <c r="AV450" s="43"/>
      <c r="AW450" s="43"/>
      <c r="AX450" s="43"/>
      <c r="AY450" s="43"/>
    </row>
    <row r="451" ht="15.75" customHeight="1">
      <c r="A451" s="42"/>
      <c r="B451" s="43"/>
      <c r="C451" s="43"/>
      <c r="D451" s="43"/>
      <c r="E451" s="42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43"/>
      <c r="AU451" s="43"/>
      <c r="AV451" s="43"/>
      <c r="AW451" s="43"/>
      <c r="AX451" s="43"/>
      <c r="AY451" s="43"/>
    </row>
    <row r="452" ht="15.75" customHeight="1">
      <c r="A452" s="42"/>
      <c r="B452" s="43"/>
      <c r="C452" s="43"/>
      <c r="D452" s="43"/>
      <c r="E452" s="42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43"/>
      <c r="AU452" s="43"/>
      <c r="AV452" s="43"/>
      <c r="AW452" s="43"/>
      <c r="AX452" s="43"/>
      <c r="AY452" s="43"/>
    </row>
    <row r="453" ht="15.75" customHeight="1">
      <c r="A453" s="42"/>
      <c r="B453" s="43"/>
      <c r="C453" s="43"/>
      <c r="D453" s="43"/>
      <c r="E453" s="42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43"/>
      <c r="AU453" s="43"/>
      <c r="AV453" s="43"/>
      <c r="AW453" s="43"/>
      <c r="AX453" s="43"/>
      <c r="AY453" s="43"/>
    </row>
    <row r="454" ht="15.75" customHeight="1">
      <c r="A454" s="42"/>
      <c r="B454" s="43"/>
      <c r="C454" s="43"/>
      <c r="D454" s="43"/>
      <c r="E454" s="42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43"/>
      <c r="AU454" s="43"/>
      <c r="AV454" s="43"/>
      <c r="AW454" s="43"/>
      <c r="AX454" s="43"/>
      <c r="AY454" s="43"/>
    </row>
    <row r="455" ht="15.75" customHeight="1">
      <c r="A455" s="42"/>
      <c r="B455" s="43"/>
      <c r="C455" s="43"/>
      <c r="D455" s="43"/>
      <c r="E455" s="42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43"/>
      <c r="AU455" s="43"/>
      <c r="AV455" s="43"/>
      <c r="AW455" s="43"/>
      <c r="AX455" s="43"/>
      <c r="AY455" s="43"/>
    </row>
    <row r="456" ht="15.75" customHeight="1">
      <c r="A456" s="42"/>
      <c r="B456" s="43"/>
      <c r="C456" s="43"/>
      <c r="D456" s="43"/>
      <c r="E456" s="42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43"/>
      <c r="AU456" s="43"/>
      <c r="AV456" s="43"/>
      <c r="AW456" s="43"/>
      <c r="AX456" s="43"/>
      <c r="AY456" s="43"/>
    </row>
    <row r="457" ht="15.75" customHeight="1">
      <c r="A457" s="42"/>
      <c r="B457" s="43"/>
      <c r="C457" s="43"/>
      <c r="D457" s="43"/>
      <c r="E457" s="42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43"/>
      <c r="AU457" s="43"/>
      <c r="AV457" s="43"/>
      <c r="AW457" s="43"/>
      <c r="AX457" s="43"/>
      <c r="AY457" s="43"/>
    </row>
    <row r="458" ht="15.75" customHeight="1">
      <c r="A458" s="42"/>
      <c r="B458" s="43"/>
      <c r="C458" s="43"/>
      <c r="D458" s="43"/>
      <c r="E458" s="42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43"/>
      <c r="AU458" s="43"/>
      <c r="AV458" s="43"/>
      <c r="AW458" s="43"/>
      <c r="AX458" s="43"/>
      <c r="AY458" s="43"/>
    </row>
    <row r="459" ht="15.75" customHeight="1">
      <c r="A459" s="42"/>
      <c r="B459" s="43"/>
      <c r="C459" s="43"/>
      <c r="D459" s="43"/>
      <c r="E459" s="42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43"/>
      <c r="AU459" s="43"/>
      <c r="AV459" s="43"/>
      <c r="AW459" s="43"/>
      <c r="AX459" s="43"/>
      <c r="AY459" s="43"/>
    </row>
    <row r="460" ht="15.75" customHeight="1">
      <c r="A460" s="42"/>
      <c r="B460" s="43"/>
      <c r="C460" s="43"/>
      <c r="D460" s="43"/>
      <c r="E460" s="42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43"/>
      <c r="AU460" s="43"/>
      <c r="AV460" s="43"/>
      <c r="AW460" s="43"/>
      <c r="AX460" s="43"/>
      <c r="AY460" s="43"/>
    </row>
    <row r="461" ht="15.75" customHeight="1">
      <c r="A461" s="42"/>
      <c r="B461" s="43"/>
      <c r="C461" s="43"/>
      <c r="D461" s="43"/>
      <c r="E461" s="42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43"/>
      <c r="AU461" s="43"/>
      <c r="AV461" s="43"/>
      <c r="AW461" s="43"/>
      <c r="AX461" s="43"/>
      <c r="AY461" s="43"/>
    </row>
    <row r="462" ht="15.75" customHeight="1">
      <c r="A462" s="42"/>
      <c r="B462" s="43"/>
      <c r="C462" s="43"/>
      <c r="D462" s="43"/>
      <c r="E462" s="42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43"/>
      <c r="AU462" s="43"/>
      <c r="AV462" s="43"/>
      <c r="AW462" s="43"/>
      <c r="AX462" s="43"/>
      <c r="AY462" s="43"/>
    </row>
    <row r="463" ht="15.75" customHeight="1">
      <c r="A463" s="42"/>
      <c r="B463" s="43"/>
      <c r="C463" s="43"/>
      <c r="D463" s="43"/>
      <c r="E463" s="42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43"/>
      <c r="AU463" s="43"/>
      <c r="AV463" s="43"/>
      <c r="AW463" s="43"/>
      <c r="AX463" s="43"/>
      <c r="AY463" s="43"/>
    </row>
    <row r="464" ht="15.75" customHeight="1">
      <c r="A464" s="42"/>
      <c r="B464" s="43"/>
      <c r="C464" s="43"/>
      <c r="D464" s="43"/>
      <c r="E464" s="42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43"/>
      <c r="AU464" s="43"/>
      <c r="AV464" s="43"/>
      <c r="AW464" s="43"/>
      <c r="AX464" s="43"/>
      <c r="AY464" s="43"/>
    </row>
    <row r="465" ht="15.75" customHeight="1">
      <c r="A465" s="42"/>
      <c r="B465" s="43"/>
      <c r="C465" s="43"/>
      <c r="D465" s="43"/>
      <c r="E465" s="42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43"/>
      <c r="AU465" s="43"/>
      <c r="AV465" s="43"/>
      <c r="AW465" s="43"/>
      <c r="AX465" s="43"/>
      <c r="AY465" s="43"/>
    </row>
    <row r="466" ht="15.75" customHeight="1">
      <c r="A466" s="42"/>
      <c r="B466" s="43"/>
      <c r="C466" s="43"/>
      <c r="D466" s="43"/>
      <c r="E466" s="42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43"/>
      <c r="AU466" s="43"/>
      <c r="AV466" s="43"/>
      <c r="AW466" s="43"/>
      <c r="AX466" s="43"/>
      <c r="AY466" s="43"/>
    </row>
    <row r="467" ht="15.75" customHeight="1">
      <c r="A467" s="42"/>
      <c r="B467" s="43"/>
      <c r="C467" s="43"/>
      <c r="D467" s="43"/>
      <c r="E467" s="42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43"/>
      <c r="AU467" s="43"/>
      <c r="AV467" s="43"/>
      <c r="AW467" s="43"/>
      <c r="AX467" s="43"/>
      <c r="AY467" s="43"/>
    </row>
    <row r="468" ht="15.75" customHeight="1">
      <c r="A468" s="42"/>
      <c r="B468" s="43"/>
      <c r="C468" s="43"/>
      <c r="D468" s="43"/>
      <c r="E468" s="42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43"/>
      <c r="AU468" s="43"/>
      <c r="AV468" s="43"/>
      <c r="AW468" s="43"/>
      <c r="AX468" s="43"/>
      <c r="AY468" s="43"/>
    </row>
    <row r="469" ht="15.75" customHeight="1">
      <c r="A469" s="42"/>
      <c r="B469" s="43"/>
      <c r="C469" s="43"/>
      <c r="D469" s="43"/>
      <c r="E469" s="42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43"/>
      <c r="AU469" s="43"/>
      <c r="AV469" s="43"/>
      <c r="AW469" s="43"/>
      <c r="AX469" s="43"/>
      <c r="AY469" s="43"/>
    </row>
    <row r="470" ht="15.75" customHeight="1">
      <c r="A470" s="42"/>
      <c r="B470" s="43"/>
      <c r="C470" s="43"/>
      <c r="D470" s="43"/>
      <c r="E470" s="42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43"/>
      <c r="AU470" s="43"/>
      <c r="AV470" s="43"/>
      <c r="AW470" s="43"/>
      <c r="AX470" s="43"/>
      <c r="AY470" s="43"/>
    </row>
    <row r="471" ht="15.75" customHeight="1">
      <c r="A471" s="42"/>
      <c r="B471" s="43"/>
      <c r="C471" s="43"/>
      <c r="D471" s="43"/>
      <c r="E471" s="42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43"/>
      <c r="AU471" s="43"/>
      <c r="AV471" s="43"/>
      <c r="AW471" s="43"/>
      <c r="AX471" s="43"/>
      <c r="AY471" s="43"/>
    </row>
    <row r="472" ht="15.75" customHeight="1">
      <c r="A472" s="42"/>
      <c r="B472" s="43"/>
      <c r="C472" s="43"/>
      <c r="D472" s="43"/>
      <c r="E472" s="42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43"/>
      <c r="AU472" s="43"/>
      <c r="AV472" s="43"/>
      <c r="AW472" s="43"/>
      <c r="AX472" s="43"/>
      <c r="AY472" s="43"/>
    </row>
    <row r="473" ht="15.75" customHeight="1">
      <c r="A473" s="42"/>
      <c r="B473" s="43"/>
      <c r="C473" s="43"/>
      <c r="D473" s="43"/>
      <c r="E473" s="42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43"/>
      <c r="AU473" s="43"/>
      <c r="AV473" s="43"/>
      <c r="AW473" s="43"/>
      <c r="AX473" s="43"/>
      <c r="AY473" s="43"/>
    </row>
    <row r="474" ht="15.75" customHeight="1">
      <c r="A474" s="42"/>
      <c r="B474" s="43"/>
      <c r="C474" s="43"/>
      <c r="D474" s="43"/>
      <c r="E474" s="42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43"/>
      <c r="AU474" s="43"/>
      <c r="AV474" s="43"/>
      <c r="AW474" s="43"/>
      <c r="AX474" s="43"/>
      <c r="AY474" s="43"/>
    </row>
    <row r="475" ht="15.75" customHeight="1">
      <c r="A475" s="42"/>
      <c r="B475" s="43"/>
      <c r="C475" s="43"/>
      <c r="D475" s="43"/>
      <c r="E475" s="42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43"/>
      <c r="AU475" s="43"/>
      <c r="AV475" s="43"/>
      <c r="AW475" s="43"/>
      <c r="AX475" s="43"/>
      <c r="AY475" s="43"/>
    </row>
    <row r="476" ht="15.75" customHeight="1">
      <c r="A476" s="42"/>
      <c r="B476" s="43"/>
      <c r="C476" s="43"/>
      <c r="D476" s="43"/>
      <c r="E476" s="42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43"/>
      <c r="AU476" s="43"/>
      <c r="AV476" s="43"/>
      <c r="AW476" s="43"/>
      <c r="AX476" s="43"/>
      <c r="AY476" s="43"/>
    </row>
    <row r="477" ht="15.75" customHeight="1">
      <c r="A477" s="42"/>
      <c r="B477" s="43"/>
      <c r="C477" s="43"/>
      <c r="D477" s="43"/>
      <c r="E477" s="42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43"/>
      <c r="AU477" s="43"/>
      <c r="AV477" s="43"/>
      <c r="AW477" s="43"/>
      <c r="AX477" s="43"/>
      <c r="AY477" s="43"/>
    </row>
    <row r="478" ht="15.75" customHeight="1">
      <c r="A478" s="42"/>
      <c r="B478" s="43"/>
      <c r="C478" s="43"/>
      <c r="D478" s="43"/>
      <c r="E478" s="42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43"/>
      <c r="AU478" s="43"/>
      <c r="AV478" s="43"/>
      <c r="AW478" s="43"/>
      <c r="AX478" s="43"/>
      <c r="AY478" s="43"/>
    </row>
    <row r="479" ht="15.75" customHeight="1">
      <c r="A479" s="42"/>
      <c r="B479" s="43"/>
      <c r="C479" s="43"/>
      <c r="D479" s="43"/>
      <c r="E479" s="42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43"/>
      <c r="AU479" s="43"/>
      <c r="AV479" s="43"/>
      <c r="AW479" s="43"/>
      <c r="AX479" s="43"/>
      <c r="AY479" s="43"/>
    </row>
    <row r="480" ht="15.75" customHeight="1">
      <c r="A480" s="42"/>
      <c r="B480" s="43"/>
      <c r="C480" s="43"/>
      <c r="D480" s="43"/>
      <c r="E480" s="42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43"/>
      <c r="AU480" s="43"/>
      <c r="AV480" s="43"/>
      <c r="AW480" s="43"/>
      <c r="AX480" s="43"/>
      <c r="AY480" s="43"/>
    </row>
    <row r="481" ht="15.75" customHeight="1">
      <c r="A481" s="42"/>
      <c r="B481" s="43"/>
      <c r="C481" s="43"/>
      <c r="D481" s="43"/>
      <c r="E481" s="42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43"/>
      <c r="AU481" s="43"/>
      <c r="AV481" s="43"/>
      <c r="AW481" s="43"/>
      <c r="AX481" s="43"/>
      <c r="AY481" s="43"/>
    </row>
    <row r="482" ht="15.75" customHeight="1">
      <c r="A482" s="42"/>
      <c r="B482" s="43"/>
      <c r="C482" s="43"/>
      <c r="D482" s="43"/>
      <c r="E482" s="42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43"/>
      <c r="AU482" s="43"/>
      <c r="AV482" s="43"/>
      <c r="AW482" s="43"/>
      <c r="AX482" s="43"/>
      <c r="AY482" s="43"/>
    </row>
    <row r="483" ht="15.75" customHeight="1">
      <c r="A483" s="42"/>
      <c r="B483" s="43"/>
      <c r="C483" s="43"/>
      <c r="D483" s="43"/>
      <c r="E483" s="42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43"/>
      <c r="AU483" s="43"/>
      <c r="AV483" s="43"/>
      <c r="AW483" s="43"/>
      <c r="AX483" s="43"/>
      <c r="AY483" s="43"/>
    </row>
    <row r="484" ht="15.75" customHeight="1">
      <c r="A484" s="42"/>
      <c r="B484" s="43"/>
      <c r="C484" s="43"/>
      <c r="D484" s="43"/>
      <c r="E484" s="42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43"/>
      <c r="AU484" s="43"/>
      <c r="AV484" s="43"/>
      <c r="AW484" s="43"/>
      <c r="AX484" s="43"/>
      <c r="AY484" s="43"/>
    </row>
    <row r="485" ht="15.75" customHeight="1">
      <c r="A485" s="42"/>
      <c r="B485" s="43"/>
      <c r="C485" s="43"/>
      <c r="D485" s="43"/>
      <c r="E485" s="42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43"/>
      <c r="AU485" s="43"/>
      <c r="AV485" s="43"/>
      <c r="AW485" s="43"/>
      <c r="AX485" s="43"/>
      <c r="AY485" s="43"/>
    </row>
    <row r="486" ht="15.75" customHeight="1">
      <c r="A486" s="42"/>
      <c r="B486" s="43"/>
      <c r="C486" s="43"/>
      <c r="D486" s="43"/>
      <c r="E486" s="42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43"/>
      <c r="AU486" s="43"/>
      <c r="AV486" s="43"/>
      <c r="AW486" s="43"/>
      <c r="AX486" s="43"/>
      <c r="AY486" s="43"/>
    </row>
    <row r="487" ht="15.75" customHeight="1">
      <c r="A487" s="42"/>
      <c r="B487" s="43"/>
      <c r="C487" s="43"/>
      <c r="D487" s="43"/>
      <c r="E487" s="42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43"/>
      <c r="AU487" s="43"/>
      <c r="AV487" s="43"/>
      <c r="AW487" s="43"/>
      <c r="AX487" s="43"/>
      <c r="AY487" s="43"/>
    </row>
    <row r="488" ht="15.75" customHeight="1">
      <c r="A488" s="42"/>
      <c r="B488" s="43"/>
      <c r="C488" s="43"/>
      <c r="D488" s="43"/>
      <c r="E488" s="42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43"/>
      <c r="AU488" s="43"/>
      <c r="AV488" s="43"/>
      <c r="AW488" s="43"/>
      <c r="AX488" s="43"/>
      <c r="AY488" s="43"/>
    </row>
    <row r="489" ht="15.75" customHeight="1">
      <c r="A489" s="42"/>
      <c r="B489" s="43"/>
      <c r="C489" s="43"/>
      <c r="D489" s="43"/>
      <c r="E489" s="42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43"/>
      <c r="AU489" s="43"/>
      <c r="AV489" s="43"/>
      <c r="AW489" s="43"/>
      <c r="AX489" s="43"/>
      <c r="AY489" s="43"/>
    </row>
    <row r="490" ht="15.75" customHeight="1">
      <c r="A490" s="42"/>
      <c r="B490" s="43"/>
      <c r="C490" s="43"/>
      <c r="D490" s="43"/>
      <c r="E490" s="42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43"/>
      <c r="AU490" s="43"/>
      <c r="AV490" s="43"/>
      <c r="AW490" s="43"/>
      <c r="AX490" s="43"/>
      <c r="AY490" s="43"/>
    </row>
    <row r="491" ht="15.75" customHeight="1">
      <c r="A491" s="42"/>
      <c r="B491" s="43"/>
      <c r="C491" s="43"/>
      <c r="D491" s="43"/>
      <c r="E491" s="42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43"/>
      <c r="AU491" s="43"/>
      <c r="AV491" s="43"/>
      <c r="AW491" s="43"/>
      <c r="AX491" s="43"/>
      <c r="AY491" s="43"/>
    </row>
    <row r="492" ht="15.75" customHeight="1">
      <c r="A492" s="42"/>
      <c r="B492" s="43"/>
      <c r="C492" s="43"/>
      <c r="D492" s="43"/>
      <c r="E492" s="42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43"/>
      <c r="AU492" s="43"/>
      <c r="AV492" s="43"/>
      <c r="AW492" s="43"/>
      <c r="AX492" s="43"/>
      <c r="AY492" s="43"/>
    </row>
    <row r="493" ht="15.75" customHeight="1">
      <c r="A493" s="42"/>
      <c r="B493" s="43"/>
      <c r="C493" s="43"/>
      <c r="D493" s="43"/>
      <c r="E493" s="42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43"/>
      <c r="AU493" s="43"/>
      <c r="AV493" s="43"/>
      <c r="AW493" s="43"/>
      <c r="AX493" s="43"/>
      <c r="AY493" s="43"/>
    </row>
    <row r="494" ht="15.75" customHeight="1">
      <c r="A494" s="42"/>
      <c r="B494" s="43"/>
      <c r="C494" s="43"/>
      <c r="D494" s="43"/>
      <c r="E494" s="42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43"/>
      <c r="AU494" s="43"/>
      <c r="AV494" s="43"/>
      <c r="AW494" s="43"/>
      <c r="AX494" s="43"/>
      <c r="AY494" s="43"/>
    </row>
    <row r="495" ht="15.75" customHeight="1">
      <c r="A495" s="42"/>
      <c r="B495" s="43"/>
      <c r="C495" s="43"/>
      <c r="D495" s="43"/>
      <c r="E495" s="42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43"/>
      <c r="AU495" s="43"/>
      <c r="AV495" s="43"/>
      <c r="AW495" s="43"/>
      <c r="AX495" s="43"/>
      <c r="AY495" s="43"/>
    </row>
    <row r="496" ht="15.75" customHeight="1">
      <c r="A496" s="42"/>
      <c r="B496" s="43"/>
      <c r="C496" s="43"/>
      <c r="D496" s="43"/>
      <c r="E496" s="42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43"/>
      <c r="AU496" s="43"/>
      <c r="AV496" s="43"/>
      <c r="AW496" s="43"/>
      <c r="AX496" s="43"/>
      <c r="AY496" s="43"/>
    </row>
    <row r="497" ht="15.75" customHeight="1">
      <c r="A497" s="42"/>
      <c r="B497" s="43"/>
      <c r="C497" s="43"/>
      <c r="D497" s="43"/>
      <c r="E497" s="42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43"/>
      <c r="AU497" s="43"/>
      <c r="AV497" s="43"/>
      <c r="AW497" s="43"/>
      <c r="AX497" s="43"/>
      <c r="AY497" s="43"/>
    </row>
    <row r="498" ht="15.75" customHeight="1">
      <c r="A498" s="42"/>
      <c r="B498" s="43"/>
      <c r="C498" s="43"/>
      <c r="D498" s="43"/>
      <c r="E498" s="42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43"/>
      <c r="AU498" s="43"/>
      <c r="AV498" s="43"/>
      <c r="AW498" s="43"/>
      <c r="AX498" s="43"/>
      <c r="AY498" s="43"/>
    </row>
    <row r="499" ht="15.75" customHeight="1">
      <c r="A499" s="42"/>
      <c r="B499" s="43"/>
      <c r="C499" s="43"/>
      <c r="D499" s="43"/>
      <c r="E499" s="42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43"/>
      <c r="AU499" s="43"/>
      <c r="AV499" s="43"/>
      <c r="AW499" s="43"/>
      <c r="AX499" s="43"/>
      <c r="AY499" s="43"/>
    </row>
    <row r="500" ht="15.75" customHeight="1">
      <c r="A500" s="42"/>
      <c r="B500" s="43"/>
      <c r="C500" s="43"/>
      <c r="D500" s="43"/>
      <c r="E500" s="42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43"/>
      <c r="AU500" s="43"/>
      <c r="AV500" s="43"/>
      <c r="AW500" s="43"/>
      <c r="AX500" s="43"/>
      <c r="AY500" s="43"/>
    </row>
    <row r="501" ht="15.75" customHeight="1">
      <c r="A501" s="42"/>
      <c r="B501" s="43"/>
      <c r="C501" s="43"/>
      <c r="D501" s="43"/>
      <c r="E501" s="42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43"/>
      <c r="AU501" s="43"/>
      <c r="AV501" s="43"/>
      <c r="AW501" s="43"/>
      <c r="AX501" s="43"/>
      <c r="AY501" s="43"/>
    </row>
    <row r="502" ht="15.75" customHeight="1">
      <c r="A502" s="42"/>
      <c r="B502" s="43"/>
      <c r="C502" s="43"/>
      <c r="D502" s="43"/>
      <c r="E502" s="42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43"/>
      <c r="AU502" s="43"/>
      <c r="AV502" s="43"/>
      <c r="AW502" s="43"/>
      <c r="AX502" s="43"/>
      <c r="AY502" s="43"/>
    </row>
    <row r="503" ht="15.75" customHeight="1">
      <c r="A503" s="42"/>
      <c r="B503" s="43"/>
      <c r="C503" s="43"/>
      <c r="D503" s="43"/>
      <c r="E503" s="42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43"/>
      <c r="AU503" s="43"/>
      <c r="AV503" s="43"/>
      <c r="AW503" s="43"/>
      <c r="AX503" s="43"/>
      <c r="AY503" s="43"/>
    </row>
    <row r="504" ht="15.75" customHeight="1">
      <c r="A504" s="42"/>
      <c r="B504" s="43"/>
      <c r="C504" s="43"/>
      <c r="D504" s="43"/>
      <c r="E504" s="42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43"/>
      <c r="AU504" s="43"/>
      <c r="AV504" s="43"/>
      <c r="AW504" s="43"/>
      <c r="AX504" s="43"/>
      <c r="AY504" s="43"/>
    </row>
    <row r="505" ht="15.75" customHeight="1">
      <c r="A505" s="42"/>
      <c r="B505" s="43"/>
      <c r="C505" s="43"/>
      <c r="D505" s="43"/>
      <c r="E505" s="42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43"/>
      <c r="AU505" s="43"/>
      <c r="AV505" s="43"/>
      <c r="AW505" s="43"/>
      <c r="AX505" s="43"/>
      <c r="AY505" s="43"/>
    </row>
    <row r="506" ht="15.75" customHeight="1">
      <c r="A506" s="42"/>
      <c r="B506" s="43"/>
      <c r="C506" s="43"/>
      <c r="D506" s="43"/>
      <c r="E506" s="42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43"/>
      <c r="AU506" s="43"/>
      <c r="AV506" s="43"/>
      <c r="AW506" s="43"/>
      <c r="AX506" s="43"/>
      <c r="AY506" s="43"/>
    </row>
    <row r="507" ht="15.75" customHeight="1">
      <c r="A507" s="42"/>
      <c r="B507" s="43"/>
      <c r="C507" s="43"/>
      <c r="D507" s="43"/>
      <c r="E507" s="42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43"/>
      <c r="AU507" s="43"/>
      <c r="AV507" s="43"/>
      <c r="AW507" s="43"/>
      <c r="AX507" s="43"/>
      <c r="AY507" s="43"/>
    </row>
    <row r="508" ht="15.75" customHeight="1">
      <c r="A508" s="42"/>
      <c r="B508" s="43"/>
      <c r="C508" s="43"/>
      <c r="D508" s="43"/>
      <c r="E508" s="42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43"/>
      <c r="AU508" s="43"/>
      <c r="AV508" s="43"/>
      <c r="AW508" s="43"/>
      <c r="AX508" s="43"/>
      <c r="AY508" s="43"/>
    </row>
    <row r="509" ht="15.75" customHeight="1">
      <c r="A509" s="42"/>
      <c r="B509" s="43"/>
      <c r="C509" s="43"/>
      <c r="D509" s="43"/>
      <c r="E509" s="42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43"/>
      <c r="AU509" s="43"/>
      <c r="AV509" s="43"/>
      <c r="AW509" s="43"/>
      <c r="AX509" s="43"/>
      <c r="AY509" s="43"/>
    </row>
    <row r="510" ht="15.75" customHeight="1">
      <c r="A510" s="42"/>
      <c r="B510" s="43"/>
      <c r="C510" s="43"/>
      <c r="D510" s="43"/>
      <c r="E510" s="42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43"/>
      <c r="AU510" s="43"/>
      <c r="AV510" s="43"/>
      <c r="AW510" s="43"/>
      <c r="AX510" s="43"/>
      <c r="AY510" s="43"/>
    </row>
    <row r="511" ht="15.75" customHeight="1">
      <c r="A511" s="42"/>
      <c r="B511" s="43"/>
      <c r="C511" s="43"/>
      <c r="D511" s="43"/>
      <c r="E511" s="42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43"/>
      <c r="AU511" s="43"/>
      <c r="AV511" s="43"/>
      <c r="AW511" s="43"/>
      <c r="AX511" s="43"/>
      <c r="AY511" s="43"/>
    </row>
    <row r="512" ht="15.75" customHeight="1">
      <c r="A512" s="42"/>
      <c r="B512" s="43"/>
      <c r="C512" s="43"/>
      <c r="D512" s="43"/>
      <c r="E512" s="42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43"/>
      <c r="AU512" s="43"/>
      <c r="AV512" s="43"/>
      <c r="AW512" s="43"/>
      <c r="AX512" s="43"/>
      <c r="AY512" s="43"/>
    </row>
    <row r="513" ht="15.75" customHeight="1">
      <c r="A513" s="42"/>
      <c r="B513" s="43"/>
      <c r="C513" s="43"/>
      <c r="D513" s="43"/>
      <c r="E513" s="42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43"/>
      <c r="AU513" s="43"/>
      <c r="AV513" s="43"/>
      <c r="AW513" s="43"/>
      <c r="AX513" s="43"/>
      <c r="AY513" s="43"/>
    </row>
    <row r="514" ht="15.75" customHeight="1">
      <c r="A514" s="42"/>
      <c r="B514" s="43"/>
      <c r="C514" s="43"/>
      <c r="D514" s="43"/>
      <c r="E514" s="42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43"/>
      <c r="AU514" s="43"/>
      <c r="AV514" s="43"/>
      <c r="AW514" s="43"/>
      <c r="AX514" s="43"/>
      <c r="AY514" s="43"/>
    </row>
    <row r="515" ht="15.75" customHeight="1">
      <c r="A515" s="42"/>
      <c r="B515" s="43"/>
      <c r="C515" s="43"/>
      <c r="D515" s="43"/>
      <c r="E515" s="42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43"/>
      <c r="AU515" s="43"/>
      <c r="AV515" s="43"/>
      <c r="AW515" s="43"/>
      <c r="AX515" s="43"/>
      <c r="AY515" s="43"/>
    </row>
    <row r="516" ht="15.75" customHeight="1">
      <c r="A516" s="42"/>
      <c r="B516" s="43"/>
      <c r="C516" s="43"/>
      <c r="D516" s="43"/>
      <c r="E516" s="42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43"/>
      <c r="AU516" s="43"/>
      <c r="AV516" s="43"/>
      <c r="AW516" s="43"/>
      <c r="AX516" s="43"/>
      <c r="AY516" s="43"/>
    </row>
    <row r="517" ht="15.75" customHeight="1">
      <c r="A517" s="42"/>
      <c r="B517" s="43"/>
      <c r="C517" s="43"/>
      <c r="D517" s="43"/>
      <c r="E517" s="42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43"/>
      <c r="AU517" s="43"/>
      <c r="AV517" s="43"/>
      <c r="AW517" s="43"/>
      <c r="AX517" s="43"/>
      <c r="AY517" s="43"/>
    </row>
    <row r="518" ht="15.75" customHeight="1">
      <c r="A518" s="42"/>
      <c r="B518" s="43"/>
      <c r="C518" s="43"/>
      <c r="D518" s="43"/>
      <c r="E518" s="42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43"/>
      <c r="AU518" s="43"/>
      <c r="AV518" s="43"/>
      <c r="AW518" s="43"/>
      <c r="AX518" s="43"/>
      <c r="AY518" s="43"/>
    </row>
    <row r="519" ht="15.75" customHeight="1">
      <c r="A519" s="42"/>
      <c r="B519" s="43"/>
      <c r="C519" s="43"/>
      <c r="D519" s="43"/>
      <c r="E519" s="42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43"/>
      <c r="AU519" s="43"/>
      <c r="AV519" s="43"/>
      <c r="AW519" s="43"/>
      <c r="AX519" s="43"/>
      <c r="AY519" s="43"/>
    </row>
    <row r="520" ht="15.75" customHeight="1">
      <c r="A520" s="42"/>
      <c r="B520" s="43"/>
      <c r="C520" s="43"/>
      <c r="D520" s="43"/>
      <c r="E520" s="42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43"/>
      <c r="AU520" s="43"/>
      <c r="AV520" s="43"/>
      <c r="AW520" s="43"/>
      <c r="AX520" s="43"/>
      <c r="AY520" s="43"/>
    </row>
    <row r="521" ht="15.75" customHeight="1">
      <c r="A521" s="42"/>
      <c r="B521" s="43"/>
      <c r="C521" s="43"/>
      <c r="D521" s="43"/>
      <c r="E521" s="42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43"/>
      <c r="AU521" s="43"/>
      <c r="AV521" s="43"/>
      <c r="AW521" s="43"/>
      <c r="AX521" s="43"/>
      <c r="AY521" s="43"/>
    </row>
    <row r="522" ht="15.75" customHeight="1">
      <c r="A522" s="42"/>
      <c r="B522" s="43"/>
      <c r="C522" s="43"/>
      <c r="D522" s="43"/>
      <c r="E522" s="42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43"/>
      <c r="AU522" s="43"/>
      <c r="AV522" s="43"/>
      <c r="AW522" s="43"/>
      <c r="AX522" s="43"/>
      <c r="AY522" s="43"/>
    </row>
    <row r="523" ht="15.75" customHeight="1">
      <c r="A523" s="42"/>
      <c r="B523" s="43"/>
      <c r="C523" s="43"/>
      <c r="D523" s="43"/>
      <c r="E523" s="42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43"/>
      <c r="AU523" s="43"/>
      <c r="AV523" s="43"/>
      <c r="AW523" s="43"/>
      <c r="AX523" s="43"/>
      <c r="AY523" s="43"/>
    </row>
    <row r="524" ht="15.75" customHeight="1">
      <c r="A524" s="42"/>
      <c r="B524" s="43"/>
      <c r="C524" s="43"/>
      <c r="D524" s="43"/>
      <c r="E524" s="42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43"/>
      <c r="AU524" s="43"/>
      <c r="AV524" s="43"/>
      <c r="AW524" s="43"/>
      <c r="AX524" s="43"/>
      <c r="AY524" s="43"/>
    </row>
    <row r="525" ht="15.75" customHeight="1">
      <c r="A525" s="42"/>
      <c r="B525" s="43"/>
      <c r="C525" s="43"/>
      <c r="D525" s="43"/>
      <c r="E525" s="42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43"/>
      <c r="AU525" s="43"/>
      <c r="AV525" s="43"/>
      <c r="AW525" s="43"/>
      <c r="AX525" s="43"/>
      <c r="AY525" s="43"/>
    </row>
    <row r="526" ht="15.75" customHeight="1">
      <c r="A526" s="42"/>
      <c r="B526" s="43"/>
      <c r="C526" s="43"/>
      <c r="D526" s="43"/>
      <c r="E526" s="42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43"/>
      <c r="AU526" s="43"/>
      <c r="AV526" s="43"/>
      <c r="AW526" s="43"/>
      <c r="AX526" s="43"/>
      <c r="AY526" s="43"/>
    </row>
    <row r="527" ht="15.75" customHeight="1">
      <c r="A527" s="42"/>
      <c r="B527" s="43"/>
      <c r="C527" s="43"/>
      <c r="D527" s="43"/>
      <c r="E527" s="42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43"/>
      <c r="AU527" s="43"/>
      <c r="AV527" s="43"/>
      <c r="AW527" s="43"/>
      <c r="AX527" s="43"/>
      <c r="AY527" s="43"/>
    </row>
    <row r="528" ht="15.75" customHeight="1">
      <c r="A528" s="42"/>
      <c r="B528" s="43"/>
      <c r="C528" s="43"/>
      <c r="D528" s="43"/>
      <c r="E528" s="42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43"/>
      <c r="AU528" s="43"/>
      <c r="AV528" s="43"/>
      <c r="AW528" s="43"/>
      <c r="AX528" s="43"/>
      <c r="AY528" s="43"/>
    </row>
    <row r="529" ht="15.75" customHeight="1">
      <c r="A529" s="42"/>
      <c r="B529" s="43"/>
      <c r="C529" s="43"/>
      <c r="D529" s="43"/>
      <c r="E529" s="42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43"/>
      <c r="AU529" s="43"/>
      <c r="AV529" s="43"/>
      <c r="AW529" s="43"/>
      <c r="AX529" s="43"/>
      <c r="AY529" s="43"/>
    </row>
    <row r="530" ht="15.75" customHeight="1">
      <c r="A530" s="42"/>
      <c r="B530" s="43"/>
      <c r="C530" s="43"/>
      <c r="D530" s="43"/>
      <c r="E530" s="42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43"/>
      <c r="AU530" s="43"/>
      <c r="AV530" s="43"/>
      <c r="AW530" s="43"/>
      <c r="AX530" s="43"/>
      <c r="AY530" s="43"/>
    </row>
    <row r="531" ht="15.75" customHeight="1">
      <c r="A531" s="42"/>
      <c r="B531" s="43"/>
      <c r="C531" s="43"/>
      <c r="D531" s="43"/>
      <c r="E531" s="42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43"/>
      <c r="AU531" s="43"/>
      <c r="AV531" s="43"/>
      <c r="AW531" s="43"/>
      <c r="AX531" s="43"/>
      <c r="AY531" s="43"/>
    </row>
    <row r="532" ht="15.75" customHeight="1">
      <c r="A532" s="42"/>
      <c r="B532" s="43"/>
      <c r="C532" s="43"/>
      <c r="D532" s="43"/>
      <c r="E532" s="42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43"/>
      <c r="AU532" s="43"/>
      <c r="AV532" s="43"/>
      <c r="AW532" s="43"/>
      <c r="AX532" s="43"/>
      <c r="AY532" s="43"/>
    </row>
    <row r="533" ht="15.75" customHeight="1">
      <c r="A533" s="42"/>
      <c r="B533" s="43"/>
      <c r="C533" s="43"/>
      <c r="D533" s="43"/>
      <c r="E533" s="42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43"/>
      <c r="AU533" s="43"/>
      <c r="AV533" s="43"/>
      <c r="AW533" s="43"/>
      <c r="AX533" s="43"/>
      <c r="AY533" s="43"/>
    </row>
    <row r="534" ht="15.75" customHeight="1">
      <c r="A534" s="42"/>
      <c r="B534" s="43"/>
      <c r="C534" s="43"/>
      <c r="D534" s="43"/>
      <c r="E534" s="42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43"/>
      <c r="AU534" s="43"/>
      <c r="AV534" s="43"/>
      <c r="AW534" s="43"/>
      <c r="AX534" s="43"/>
      <c r="AY534" s="43"/>
    </row>
    <row r="535" ht="15.75" customHeight="1">
      <c r="A535" s="42"/>
      <c r="B535" s="43"/>
      <c r="C535" s="43"/>
      <c r="D535" s="43"/>
      <c r="E535" s="42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43"/>
      <c r="AU535" s="43"/>
      <c r="AV535" s="43"/>
      <c r="AW535" s="43"/>
      <c r="AX535" s="43"/>
      <c r="AY535" s="43"/>
    </row>
    <row r="536" ht="15.75" customHeight="1">
      <c r="A536" s="42"/>
      <c r="B536" s="43"/>
      <c r="C536" s="43"/>
      <c r="D536" s="43"/>
      <c r="E536" s="42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43"/>
      <c r="AU536" s="43"/>
      <c r="AV536" s="43"/>
      <c r="AW536" s="43"/>
      <c r="AX536" s="43"/>
      <c r="AY536" s="43"/>
    </row>
    <row r="537" ht="15.75" customHeight="1">
      <c r="A537" s="42"/>
      <c r="B537" s="43"/>
      <c r="C537" s="43"/>
      <c r="D537" s="43"/>
      <c r="E537" s="42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43"/>
      <c r="AU537" s="43"/>
      <c r="AV537" s="43"/>
      <c r="AW537" s="43"/>
      <c r="AX537" s="43"/>
      <c r="AY537" s="43"/>
    </row>
    <row r="538" ht="15.75" customHeight="1">
      <c r="A538" s="42"/>
      <c r="B538" s="43"/>
      <c r="C538" s="43"/>
      <c r="D538" s="43"/>
      <c r="E538" s="42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43"/>
      <c r="AU538" s="43"/>
      <c r="AV538" s="43"/>
      <c r="AW538" s="43"/>
      <c r="AX538" s="43"/>
      <c r="AY538" s="43"/>
    </row>
    <row r="539" ht="15.75" customHeight="1">
      <c r="A539" s="42"/>
      <c r="B539" s="43"/>
      <c r="C539" s="43"/>
      <c r="D539" s="43"/>
      <c r="E539" s="42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43"/>
      <c r="AU539" s="43"/>
      <c r="AV539" s="43"/>
      <c r="AW539" s="43"/>
      <c r="AX539" s="43"/>
      <c r="AY539" s="43"/>
    </row>
    <row r="540" ht="15.75" customHeight="1">
      <c r="A540" s="42"/>
      <c r="B540" s="43"/>
      <c r="C540" s="43"/>
      <c r="D540" s="43"/>
      <c r="E540" s="42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43"/>
      <c r="AU540" s="43"/>
      <c r="AV540" s="43"/>
      <c r="AW540" s="43"/>
      <c r="AX540" s="43"/>
      <c r="AY540" s="43"/>
    </row>
    <row r="541" ht="15.75" customHeight="1">
      <c r="A541" s="42"/>
      <c r="B541" s="43"/>
      <c r="C541" s="43"/>
      <c r="D541" s="43"/>
      <c r="E541" s="42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43"/>
      <c r="AU541" s="43"/>
      <c r="AV541" s="43"/>
      <c r="AW541" s="43"/>
      <c r="AX541" s="43"/>
      <c r="AY541" s="43"/>
    </row>
    <row r="542" ht="15.75" customHeight="1">
      <c r="A542" s="42"/>
      <c r="B542" s="43"/>
      <c r="C542" s="43"/>
      <c r="D542" s="43"/>
      <c r="E542" s="42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43"/>
      <c r="AU542" s="43"/>
      <c r="AV542" s="43"/>
      <c r="AW542" s="43"/>
      <c r="AX542" s="43"/>
      <c r="AY542" s="43"/>
    </row>
    <row r="543" ht="15.75" customHeight="1">
      <c r="A543" s="42"/>
      <c r="B543" s="43"/>
      <c r="C543" s="43"/>
      <c r="D543" s="43"/>
      <c r="E543" s="42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43"/>
      <c r="AU543" s="43"/>
      <c r="AV543" s="43"/>
      <c r="AW543" s="43"/>
      <c r="AX543" s="43"/>
      <c r="AY543" s="43"/>
    </row>
    <row r="544" ht="15.75" customHeight="1">
      <c r="A544" s="42"/>
      <c r="B544" s="43"/>
      <c r="C544" s="43"/>
      <c r="D544" s="43"/>
      <c r="E544" s="42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43"/>
      <c r="AU544" s="43"/>
      <c r="AV544" s="43"/>
      <c r="AW544" s="43"/>
      <c r="AX544" s="43"/>
      <c r="AY544" s="43"/>
    </row>
    <row r="545" ht="15.75" customHeight="1">
      <c r="A545" s="42"/>
      <c r="B545" s="43"/>
      <c r="C545" s="43"/>
      <c r="D545" s="43"/>
      <c r="E545" s="42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43"/>
      <c r="AU545" s="43"/>
      <c r="AV545" s="43"/>
      <c r="AW545" s="43"/>
      <c r="AX545" s="43"/>
      <c r="AY545" s="43"/>
    </row>
    <row r="546" ht="15.75" customHeight="1">
      <c r="A546" s="42"/>
      <c r="B546" s="43"/>
      <c r="C546" s="43"/>
      <c r="D546" s="43"/>
      <c r="E546" s="42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43"/>
      <c r="AU546" s="43"/>
      <c r="AV546" s="43"/>
      <c r="AW546" s="43"/>
      <c r="AX546" s="43"/>
      <c r="AY546" s="43"/>
    </row>
    <row r="547" ht="15.75" customHeight="1">
      <c r="A547" s="42"/>
      <c r="B547" s="43"/>
      <c r="C547" s="43"/>
      <c r="D547" s="43"/>
      <c r="E547" s="42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43"/>
      <c r="AU547" s="43"/>
      <c r="AV547" s="43"/>
      <c r="AW547" s="43"/>
      <c r="AX547" s="43"/>
      <c r="AY547" s="43"/>
    </row>
    <row r="548" ht="15.75" customHeight="1">
      <c r="A548" s="42"/>
      <c r="B548" s="43"/>
      <c r="C548" s="43"/>
      <c r="D548" s="43"/>
      <c r="E548" s="42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43"/>
      <c r="AU548" s="43"/>
      <c r="AV548" s="43"/>
      <c r="AW548" s="43"/>
      <c r="AX548" s="43"/>
      <c r="AY548" s="43"/>
    </row>
    <row r="549" ht="15.75" customHeight="1">
      <c r="A549" s="42"/>
      <c r="B549" s="43"/>
      <c r="C549" s="43"/>
      <c r="D549" s="43"/>
      <c r="E549" s="42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43"/>
      <c r="AU549" s="43"/>
      <c r="AV549" s="43"/>
      <c r="AW549" s="43"/>
      <c r="AX549" s="43"/>
      <c r="AY549" s="43"/>
    </row>
    <row r="550" ht="15.75" customHeight="1">
      <c r="A550" s="42"/>
      <c r="B550" s="43"/>
      <c r="C550" s="43"/>
      <c r="D550" s="43"/>
      <c r="E550" s="42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43"/>
      <c r="AU550" s="43"/>
      <c r="AV550" s="43"/>
      <c r="AW550" s="43"/>
      <c r="AX550" s="43"/>
      <c r="AY550" s="43"/>
    </row>
    <row r="551" ht="15.75" customHeight="1">
      <c r="A551" s="42"/>
      <c r="B551" s="43"/>
      <c r="C551" s="43"/>
      <c r="D551" s="43"/>
      <c r="E551" s="42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43"/>
      <c r="AU551" s="43"/>
      <c r="AV551" s="43"/>
      <c r="AW551" s="43"/>
      <c r="AX551" s="43"/>
      <c r="AY551" s="43"/>
    </row>
    <row r="552" ht="15.75" customHeight="1">
      <c r="A552" s="42"/>
      <c r="B552" s="43"/>
      <c r="C552" s="43"/>
      <c r="D552" s="43"/>
      <c r="E552" s="42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43"/>
      <c r="AU552" s="43"/>
      <c r="AV552" s="43"/>
      <c r="AW552" s="43"/>
      <c r="AX552" s="43"/>
      <c r="AY552" s="43"/>
    </row>
    <row r="553" ht="15.75" customHeight="1">
      <c r="A553" s="42"/>
      <c r="B553" s="43"/>
      <c r="C553" s="43"/>
      <c r="D553" s="43"/>
      <c r="E553" s="42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43"/>
      <c r="AU553" s="43"/>
      <c r="AV553" s="43"/>
      <c r="AW553" s="43"/>
      <c r="AX553" s="43"/>
      <c r="AY553" s="43"/>
    </row>
    <row r="554" ht="15.75" customHeight="1">
      <c r="A554" s="42"/>
      <c r="B554" s="43"/>
      <c r="C554" s="43"/>
      <c r="D554" s="43"/>
      <c r="E554" s="42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43"/>
      <c r="AU554" s="43"/>
      <c r="AV554" s="43"/>
      <c r="AW554" s="43"/>
      <c r="AX554" s="43"/>
      <c r="AY554" s="43"/>
    </row>
    <row r="555" ht="15.75" customHeight="1">
      <c r="A555" s="42"/>
      <c r="B555" s="43"/>
      <c r="C555" s="43"/>
      <c r="D555" s="43"/>
      <c r="E555" s="42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</row>
    <row r="556" ht="15.75" customHeight="1">
      <c r="A556" s="42"/>
      <c r="B556" s="43"/>
      <c r="C556" s="43"/>
      <c r="D556" s="43"/>
      <c r="E556" s="42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</row>
    <row r="557" ht="15.75" customHeight="1">
      <c r="A557" s="42"/>
      <c r="B557" s="43"/>
      <c r="C557" s="43"/>
      <c r="D557" s="43"/>
      <c r="E557" s="42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</row>
    <row r="558" ht="15.75" customHeight="1">
      <c r="A558" s="42"/>
      <c r="B558" s="43"/>
      <c r="C558" s="43"/>
      <c r="D558" s="43"/>
      <c r="E558" s="42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</row>
    <row r="559" ht="15.75" customHeight="1">
      <c r="A559" s="42"/>
      <c r="B559" s="43"/>
      <c r="C559" s="43"/>
      <c r="D559" s="43"/>
      <c r="E559" s="42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</row>
    <row r="560" ht="15.75" customHeight="1">
      <c r="A560" s="42"/>
      <c r="B560" s="43"/>
      <c r="C560" s="43"/>
      <c r="D560" s="43"/>
      <c r="E560" s="42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</row>
    <row r="561" ht="15.75" customHeight="1">
      <c r="A561" s="42"/>
      <c r="B561" s="43"/>
      <c r="C561" s="43"/>
      <c r="D561" s="43"/>
      <c r="E561" s="42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</row>
    <row r="562" ht="15.75" customHeight="1">
      <c r="A562" s="42"/>
      <c r="B562" s="43"/>
      <c r="C562" s="43"/>
      <c r="D562" s="43"/>
      <c r="E562" s="42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</row>
    <row r="563" ht="15.75" customHeight="1">
      <c r="A563" s="42"/>
      <c r="B563" s="43"/>
      <c r="C563" s="43"/>
      <c r="D563" s="43"/>
      <c r="E563" s="42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</row>
    <row r="564" ht="15.75" customHeight="1">
      <c r="A564" s="42"/>
      <c r="B564" s="43"/>
      <c r="C564" s="43"/>
      <c r="D564" s="43"/>
      <c r="E564" s="42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</row>
    <row r="565" ht="15.75" customHeight="1">
      <c r="A565" s="42"/>
      <c r="B565" s="43"/>
      <c r="C565" s="43"/>
      <c r="D565" s="43"/>
      <c r="E565" s="42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</row>
    <row r="566" ht="15.75" customHeight="1">
      <c r="A566" s="42"/>
      <c r="B566" s="43"/>
      <c r="C566" s="43"/>
      <c r="D566" s="43"/>
      <c r="E566" s="42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</row>
    <row r="567" ht="15.75" customHeight="1">
      <c r="A567" s="42"/>
      <c r="B567" s="43"/>
      <c r="C567" s="43"/>
      <c r="D567" s="43"/>
      <c r="E567" s="42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</row>
    <row r="568" ht="15.75" customHeight="1">
      <c r="A568" s="42"/>
      <c r="B568" s="43"/>
      <c r="C568" s="43"/>
      <c r="D568" s="43"/>
      <c r="E568" s="42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</row>
    <row r="569" ht="15.75" customHeight="1">
      <c r="A569" s="42"/>
      <c r="B569" s="43"/>
      <c r="C569" s="43"/>
      <c r="D569" s="43"/>
      <c r="E569" s="42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</row>
    <row r="570" ht="15.75" customHeight="1">
      <c r="A570" s="42"/>
      <c r="B570" s="43"/>
      <c r="C570" s="43"/>
      <c r="D570" s="43"/>
      <c r="E570" s="42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</row>
    <row r="571" ht="15.75" customHeight="1">
      <c r="A571" s="42"/>
      <c r="B571" s="43"/>
      <c r="C571" s="43"/>
      <c r="D571" s="43"/>
      <c r="E571" s="42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</row>
    <row r="572" ht="15.75" customHeight="1">
      <c r="A572" s="42"/>
      <c r="B572" s="43"/>
      <c r="C572" s="43"/>
      <c r="D572" s="43"/>
      <c r="E572" s="42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</row>
    <row r="573" ht="15.75" customHeight="1">
      <c r="A573" s="42"/>
      <c r="B573" s="43"/>
      <c r="C573" s="43"/>
      <c r="D573" s="43"/>
      <c r="E573" s="42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</row>
    <row r="574" ht="15.75" customHeight="1">
      <c r="A574" s="42"/>
      <c r="B574" s="43"/>
      <c r="C574" s="43"/>
      <c r="D574" s="43"/>
      <c r="E574" s="42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</row>
    <row r="575" ht="15.75" customHeight="1">
      <c r="A575" s="42"/>
      <c r="B575" s="43"/>
      <c r="C575" s="43"/>
      <c r="D575" s="43"/>
      <c r="E575" s="42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</row>
    <row r="576" ht="15.75" customHeight="1">
      <c r="A576" s="42"/>
      <c r="B576" s="43"/>
      <c r="C576" s="43"/>
      <c r="D576" s="43"/>
      <c r="E576" s="42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</row>
    <row r="577" ht="15.75" customHeight="1">
      <c r="A577" s="42"/>
      <c r="B577" s="43"/>
      <c r="C577" s="43"/>
      <c r="D577" s="43"/>
      <c r="E577" s="42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</row>
    <row r="578" ht="15.75" customHeight="1">
      <c r="A578" s="42"/>
      <c r="B578" s="43"/>
      <c r="C578" s="43"/>
      <c r="D578" s="43"/>
      <c r="E578" s="42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</row>
    <row r="579" ht="15.75" customHeight="1">
      <c r="A579" s="42"/>
      <c r="B579" s="43"/>
      <c r="C579" s="43"/>
      <c r="D579" s="43"/>
      <c r="E579" s="42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</row>
    <row r="580" ht="15.75" customHeight="1">
      <c r="A580" s="42"/>
      <c r="B580" s="43"/>
      <c r="C580" s="43"/>
      <c r="D580" s="43"/>
      <c r="E580" s="42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</row>
    <row r="581" ht="15.75" customHeight="1">
      <c r="A581" s="42"/>
      <c r="B581" s="43"/>
      <c r="C581" s="43"/>
      <c r="D581" s="43"/>
      <c r="E581" s="42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</row>
    <row r="582" ht="15.75" customHeight="1">
      <c r="A582" s="42"/>
      <c r="B582" s="43"/>
      <c r="C582" s="43"/>
      <c r="D582" s="43"/>
      <c r="E582" s="42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</row>
    <row r="583" ht="15.75" customHeight="1">
      <c r="A583" s="42"/>
      <c r="B583" s="43"/>
      <c r="C583" s="43"/>
      <c r="D583" s="43"/>
      <c r="E583" s="42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</row>
    <row r="584" ht="15.75" customHeight="1">
      <c r="A584" s="42"/>
      <c r="B584" s="43"/>
      <c r="C584" s="43"/>
      <c r="D584" s="43"/>
      <c r="E584" s="42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</row>
    <row r="585" ht="15.75" customHeight="1">
      <c r="A585" s="42"/>
      <c r="B585" s="43"/>
      <c r="C585" s="43"/>
      <c r="D585" s="43"/>
      <c r="E585" s="42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</row>
    <row r="586" ht="15.75" customHeight="1">
      <c r="A586" s="42"/>
      <c r="B586" s="43"/>
      <c r="C586" s="43"/>
      <c r="D586" s="43"/>
      <c r="E586" s="42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</row>
    <row r="587" ht="15.75" customHeight="1">
      <c r="A587" s="42"/>
      <c r="B587" s="43"/>
      <c r="C587" s="43"/>
      <c r="D587" s="43"/>
      <c r="E587" s="42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</row>
    <row r="588" ht="15.75" customHeight="1">
      <c r="A588" s="42"/>
      <c r="B588" s="43"/>
      <c r="C588" s="43"/>
      <c r="D588" s="43"/>
      <c r="E588" s="42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</row>
    <row r="589" ht="15.75" customHeight="1">
      <c r="A589" s="42"/>
      <c r="B589" s="43"/>
      <c r="C589" s="43"/>
      <c r="D589" s="43"/>
      <c r="E589" s="42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</row>
    <row r="590" ht="15.75" customHeight="1">
      <c r="A590" s="42"/>
      <c r="B590" s="43"/>
      <c r="C590" s="43"/>
      <c r="D590" s="43"/>
      <c r="E590" s="42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</row>
    <row r="591" ht="15.75" customHeight="1">
      <c r="A591" s="42"/>
      <c r="B591" s="43"/>
      <c r="C591" s="43"/>
      <c r="D591" s="43"/>
      <c r="E591" s="42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</row>
    <row r="592" ht="15.75" customHeight="1">
      <c r="A592" s="42"/>
      <c r="B592" s="43"/>
      <c r="C592" s="43"/>
      <c r="D592" s="43"/>
      <c r="E592" s="42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</row>
    <row r="593" ht="15.75" customHeight="1">
      <c r="A593" s="42"/>
      <c r="B593" s="43"/>
      <c r="C593" s="43"/>
      <c r="D593" s="43"/>
      <c r="E593" s="42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</row>
    <row r="594" ht="15.75" customHeight="1">
      <c r="A594" s="42"/>
      <c r="B594" s="43"/>
      <c r="C594" s="43"/>
      <c r="D594" s="43"/>
      <c r="E594" s="42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</row>
    <row r="595" ht="15.75" customHeight="1">
      <c r="A595" s="42"/>
      <c r="B595" s="43"/>
      <c r="C595" s="43"/>
      <c r="D595" s="43"/>
      <c r="E595" s="42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</row>
    <row r="596" ht="15.75" customHeight="1">
      <c r="A596" s="42"/>
      <c r="B596" s="43"/>
      <c r="C596" s="43"/>
      <c r="D596" s="43"/>
      <c r="E596" s="42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</row>
    <row r="597" ht="15.75" customHeight="1">
      <c r="A597" s="42"/>
      <c r="B597" s="43"/>
      <c r="C597" s="43"/>
      <c r="D597" s="43"/>
      <c r="E597" s="42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</row>
    <row r="598" ht="15.75" customHeight="1">
      <c r="A598" s="42"/>
      <c r="B598" s="43"/>
      <c r="C598" s="43"/>
      <c r="D598" s="43"/>
      <c r="E598" s="42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</row>
    <row r="599" ht="15.75" customHeight="1">
      <c r="A599" s="42"/>
      <c r="B599" s="43"/>
      <c r="C599" s="43"/>
      <c r="D599" s="43"/>
      <c r="E599" s="42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</row>
    <row r="600" ht="15.75" customHeight="1">
      <c r="A600" s="42"/>
      <c r="B600" s="43"/>
      <c r="C600" s="43"/>
      <c r="D600" s="43"/>
      <c r="E600" s="42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</row>
    <row r="601" ht="15.75" customHeight="1">
      <c r="A601" s="42"/>
      <c r="B601" s="43"/>
      <c r="C601" s="43"/>
      <c r="D601" s="43"/>
      <c r="E601" s="42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</row>
    <row r="602" ht="15.75" customHeight="1">
      <c r="A602" s="42"/>
      <c r="B602" s="43"/>
      <c r="C602" s="43"/>
      <c r="D602" s="43"/>
      <c r="E602" s="42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</row>
    <row r="603" ht="15.75" customHeight="1">
      <c r="A603" s="42"/>
      <c r="B603" s="43"/>
      <c r="C603" s="43"/>
      <c r="D603" s="43"/>
      <c r="E603" s="42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</row>
    <row r="604" ht="15.75" customHeight="1">
      <c r="A604" s="42"/>
      <c r="B604" s="43"/>
      <c r="C604" s="43"/>
      <c r="D604" s="43"/>
      <c r="E604" s="42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</row>
    <row r="605" ht="15.75" customHeight="1">
      <c r="A605" s="42"/>
      <c r="B605" s="43"/>
      <c r="C605" s="43"/>
      <c r="D605" s="43"/>
      <c r="E605" s="42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</row>
    <row r="606" ht="15.75" customHeight="1">
      <c r="A606" s="42"/>
      <c r="B606" s="43"/>
      <c r="C606" s="43"/>
      <c r="D606" s="43"/>
      <c r="E606" s="42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</row>
    <row r="607" ht="15.75" customHeight="1">
      <c r="A607" s="42"/>
      <c r="B607" s="43"/>
      <c r="C607" s="43"/>
      <c r="D607" s="43"/>
      <c r="E607" s="42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</row>
    <row r="608" ht="15.75" customHeight="1">
      <c r="A608" s="42"/>
      <c r="B608" s="43"/>
      <c r="C608" s="43"/>
      <c r="D608" s="43"/>
      <c r="E608" s="42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</row>
    <row r="609" ht="15.75" customHeight="1">
      <c r="A609" s="42"/>
      <c r="B609" s="43"/>
      <c r="C609" s="43"/>
      <c r="D609" s="43"/>
      <c r="E609" s="42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</row>
    <row r="610" ht="15.75" customHeight="1">
      <c r="A610" s="42"/>
      <c r="B610" s="43"/>
      <c r="C610" s="43"/>
      <c r="D610" s="43"/>
      <c r="E610" s="42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</row>
    <row r="611" ht="15.75" customHeight="1">
      <c r="A611" s="42"/>
      <c r="B611" s="43"/>
      <c r="C611" s="43"/>
      <c r="D611" s="43"/>
      <c r="E611" s="42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</row>
    <row r="612" ht="15.75" customHeight="1">
      <c r="A612" s="42"/>
      <c r="B612" s="43"/>
      <c r="C612" s="43"/>
      <c r="D612" s="43"/>
      <c r="E612" s="42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</row>
    <row r="613" ht="15.75" customHeight="1">
      <c r="A613" s="42"/>
      <c r="B613" s="43"/>
      <c r="C613" s="43"/>
      <c r="D613" s="43"/>
      <c r="E613" s="42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</row>
    <row r="614" ht="15.75" customHeight="1">
      <c r="A614" s="42"/>
      <c r="B614" s="43"/>
      <c r="C614" s="43"/>
      <c r="D614" s="43"/>
      <c r="E614" s="42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</row>
    <row r="615" ht="15.75" customHeight="1">
      <c r="A615" s="42"/>
      <c r="B615" s="43"/>
      <c r="C615" s="43"/>
      <c r="D615" s="43"/>
      <c r="E615" s="42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</row>
    <row r="616" ht="15.75" customHeight="1">
      <c r="A616" s="42"/>
      <c r="B616" s="43"/>
      <c r="C616" s="43"/>
      <c r="D616" s="43"/>
      <c r="E616" s="42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</row>
    <row r="617" ht="15.75" customHeight="1">
      <c r="A617" s="42"/>
      <c r="B617" s="43"/>
      <c r="C617" s="43"/>
      <c r="D617" s="43"/>
      <c r="E617" s="42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</row>
    <row r="618" ht="15.75" customHeight="1">
      <c r="A618" s="42"/>
      <c r="B618" s="43"/>
      <c r="C618" s="43"/>
      <c r="D618" s="43"/>
      <c r="E618" s="42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</row>
    <row r="619" ht="15.75" customHeight="1">
      <c r="A619" s="42"/>
      <c r="B619" s="43"/>
      <c r="C619" s="43"/>
      <c r="D619" s="43"/>
      <c r="E619" s="42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</row>
    <row r="620" ht="15.75" customHeight="1">
      <c r="A620" s="42"/>
      <c r="B620" s="43"/>
      <c r="C620" s="43"/>
      <c r="D620" s="43"/>
      <c r="E620" s="42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</row>
    <row r="621" ht="15.75" customHeight="1">
      <c r="A621" s="42"/>
      <c r="B621" s="43"/>
      <c r="C621" s="43"/>
      <c r="D621" s="43"/>
      <c r="E621" s="42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</row>
    <row r="622" ht="15.75" customHeight="1">
      <c r="A622" s="42"/>
      <c r="B622" s="43"/>
      <c r="C622" s="43"/>
      <c r="D622" s="43"/>
      <c r="E622" s="42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</row>
    <row r="623" ht="15.75" customHeight="1">
      <c r="A623" s="42"/>
      <c r="B623" s="43"/>
      <c r="C623" s="43"/>
      <c r="D623" s="43"/>
      <c r="E623" s="42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</row>
    <row r="624" ht="15.75" customHeight="1">
      <c r="A624" s="42"/>
      <c r="B624" s="43"/>
      <c r="C624" s="43"/>
      <c r="D624" s="43"/>
      <c r="E624" s="42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</row>
    <row r="625" ht="15.75" customHeight="1">
      <c r="A625" s="42"/>
      <c r="B625" s="43"/>
      <c r="C625" s="43"/>
      <c r="D625" s="43"/>
      <c r="E625" s="42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</row>
    <row r="626" ht="15.75" customHeight="1">
      <c r="A626" s="42"/>
      <c r="B626" s="43"/>
      <c r="C626" s="43"/>
      <c r="D626" s="43"/>
      <c r="E626" s="42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</row>
    <row r="627" ht="15.75" customHeight="1">
      <c r="A627" s="42"/>
      <c r="B627" s="43"/>
      <c r="C627" s="43"/>
      <c r="D627" s="43"/>
      <c r="E627" s="42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</row>
    <row r="628" ht="15.75" customHeight="1">
      <c r="A628" s="42"/>
      <c r="B628" s="43"/>
      <c r="C628" s="43"/>
      <c r="D628" s="43"/>
      <c r="E628" s="42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</row>
    <row r="629" ht="15.75" customHeight="1">
      <c r="A629" s="42"/>
      <c r="B629" s="43"/>
      <c r="C629" s="43"/>
      <c r="D629" s="43"/>
      <c r="E629" s="42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</row>
    <row r="630" ht="15.75" customHeight="1">
      <c r="A630" s="42"/>
      <c r="B630" s="43"/>
      <c r="C630" s="43"/>
      <c r="D630" s="43"/>
      <c r="E630" s="42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</row>
    <row r="631" ht="15.75" customHeight="1">
      <c r="A631" s="42"/>
      <c r="B631" s="43"/>
      <c r="C631" s="43"/>
      <c r="D631" s="43"/>
      <c r="E631" s="42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</row>
    <row r="632" ht="15.75" customHeight="1">
      <c r="A632" s="42"/>
      <c r="B632" s="43"/>
      <c r="C632" s="43"/>
      <c r="D632" s="43"/>
      <c r="E632" s="42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</row>
    <row r="633" ht="15.75" customHeight="1">
      <c r="A633" s="42"/>
      <c r="B633" s="43"/>
      <c r="C633" s="43"/>
      <c r="D633" s="43"/>
      <c r="E633" s="42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</row>
    <row r="634" ht="15.75" customHeight="1">
      <c r="A634" s="42"/>
      <c r="B634" s="43"/>
      <c r="C634" s="43"/>
      <c r="D634" s="43"/>
      <c r="E634" s="42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</row>
    <row r="635" ht="15.75" customHeight="1">
      <c r="A635" s="42"/>
      <c r="B635" s="43"/>
      <c r="C635" s="43"/>
      <c r="D635" s="43"/>
      <c r="E635" s="42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</row>
    <row r="636" ht="15.75" customHeight="1">
      <c r="A636" s="42"/>
      <c r="B636" s="43"/>
      <c r="C636" s="43"/>
      <c r="D636" s="43"/>
      <c r="E636" s="42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</row>
    <row r="637" ht="15.75" customHeight="1">
      <c r="A637" s="42"/>
      <c r="B637" s="43"/>
      <c r="C637" s="43"/>
      <c r="D637" s="43"/>
      <c r="E637" s="42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</row>
    <row r="638" ht="15.75" customHeight="1">
      <c r="A638" s="42"/>
      <c r="B638" s="43"/>
      <c r="C638" s="43"/>
      <c r="D638" s="43"/>
      <c r="E638" s="42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</row>
    <row r="639" ht="15.75" customHeight="1">
      <c r="A639" s="42"/>
      <c r="B639" s="43"/>
      <c r="C639" s="43"/>
      <c r="D639" s="43"/>
      <c r="E639" s="42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</row>
    <row r="640" ht="15.75" customHeight="1">
      <c r="A640" s="42"/>
      <c r="B640" s="43"/>
      <c r="C640" s="43"/>
      <c r="D640" s="43"/>
      <c r="E640" s="42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</row>
    <row r="641" ht="15.75" customHeight="1">
      <c r="A641" s="42"/>
      <c r="B641" s="43"/>
      <c r="C641" s="43"/>
      <c r="D641" s="43"/>
      <c r="E641" s="42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</row>
    <row r="642" ht="15.75" customHeight="1">
      <c r="A642" s="42"/>
      <c r="B642" s="43"/>
      <c r="C642" s="43"/>
      <c r="D642" s="43"/>
      <c r="E642" s="42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</row>
    <row r="643" ht="15.75" customHeight="1">
      <c r="A643" s="42"/>
      <c r="B643" s="43"/>
      <c r="C643" s="43"/>
      <c r="D643" s="43"/>
      <c r="E643" s="42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</row>
    <row r="644" ht="15.75" customHeight="1">
      <c r="A644" s="42"/>
      <c r="B644" s="43"/>
      <c r="C644" s="43"/>
      <c r="D644" s="43"/>
      <c r="E644" s="42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</row>
    <row r="645" ht="15.75" customHeight="1">
      <c r="A645" s="42"/>
      <c r="B645" s="43"/>
      <c r="C645" s="43"/>
      <c r="D645" s="43"/>
      <c r="E645" s="42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</row>
    <row r="646" ht="15.75" customHeight="1">
      <c r="A646" s="42"/>
      <c r="B646" s="43"/>
      <c r="C646" s="43"/>
      <c r="D646" s="43"/>
      <c r="E646" s="42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</row>
    <row r="647" ht="15.75" customHeight="1">
      <c r="A647" s="42"/>
      <c r="B647" s="43"/>
      <c r="C647" s="43"/>
      <c r="D647" s="43"/>
      <c r="E647" s="42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</row>
    <row r="648" ht="15.75" customHeight="1">
      <c r="A648" s="42"/>
      <c r="B648" s="43"/>
      <c r="C648" s="43"/>
      <c r="D648" s="43"/>
      <c r="E648" s="42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</row>
    <row r="649" ht="15.75" customHeight="1">
      <c r="A649" s="42"/>
      <c r="B649" s="43"/>
      <c r="C649" s="43"/>
      <c r="D649" s="43"/>
      <c r="E649" s="42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</row>
    <row r="650" ht="15.75" customHeight="1">
      <c r="A650" s="42"/>
      <c r="B650" s="43"/>
      <c r="C650" s="43"/>
      <c r="D650" s="43"/>
      <c r="E650" s="42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</row>
    <row r="651" ht="15.75" customHeight="1">
      <c r="A651" s="42"/>
      <c r="B651" s="43"/>
      <c r="C651" s="43"/>
      <c r="D651" s="43"/>
      <c r="E651" s="42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</row>
    <row r="652" ht="15.75" customHeight="1">
      <c r="A652" s="42"/>
      <c r="B652" s="43"/>
      <c r="C652" s="43"/>
      <c r="D652" s="43"/>
      <c r="E652" s="42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</row>
    <row r="653" ht="15.75" customHeight="1">
      <c r="A653" s="42"/>
      <c r="B653" s="43"/>
      <c r="C653" s="43"/>
      <c r="D653" s="43"/>
      <c r="E653" s="42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</row>
    <row r="654" ht="15.75" customHeight="1">
      <c r="A654" s="42"/>
      <c r="B654" s="43"/>
      <c r="C654" s="43"/>
      <c r="D654" s="43"/>
      <c r="E654" s="42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</row>
    <row r="655" ht="15.75" customHeight="1">
      <c r="A655" s="42"/>
      <c r="B655" s="43"/>
      <c r="C655" s="43"/>
      <c r="D655" s="43"/>
      <c r="E655" s="42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</row>
    <row r="656" ht="15.75" customHeight="1">
      <c r="A656" s="42"/>
      <c r="B656" s="43"/>
      <c r="C656" s="43"/>
      <c r="D656" s="43"/>
      <c r="E656" s="42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</row>
    <row r="657" ht="15.75" customHeight="1">
      <c r="A657" s="42"/>
      <c r="B657" s="43"/>
      <c r="C657" s="43"/>
      <c r="D657" s="43"/>
      <c r="E657" s="42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</row>
    <row r="658" ht="15.75" customHeight="1">
      <c r="A658" s="42"/>
      <c r="B658" s="43"/>
      <c r="C658" s="43"/>
      <c r="D658" s="43"/>
      <c r="E658" s="42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</row>
    <row r="659" ht="15.75" customHeight="1">
      <c r="A659" s="42"/>
      <c r="B659" s="43"/>
      <c r="C659" s="43"/>
      <c r="D659" s="43"/>
      <c r="E659" s="42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</row>
    <row r="660" ht="15.75" customHeight="1">
      <c r="A660" s="42"/>
      <c r="B660" s="43"/>
      <c r="C660" s="43"/>
      <c r="D660" s="43"/>
      <c r="E660" s="42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</row>
    <row r="661" ht="15.75" customHeight="1">
      <c r="A661" s="42"/>
      <c r="B661" s="43"/>
      <c r="C661" s="43"/>
      <c r="D661" s="43"/>
      <c r="E661" s="42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</row>
    <row r="662" ht="15.75" customHeight="1">
      <c r="A662" s="42"/>
      <c r="B662" s="43"/>
      <c r="C662" s="43"/>
      <c r="D662" s="43"/>
      <c r="E662" s="42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</row>
    <row r="663" ht="15.75" customHeight="1">
      <c r="A663" s="42"/>
      <c r="B663" s="43"/>
      <c r="C663" s="43"/>
      <c r="D663" s="43"/>
      <c r="E663" s="42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</row>
    <row r="664" ht="15.75" customHeight="1">
      <c r="A664" s="42"/>
      <c r="B664" s="43"/>
      <c r="C664" s="43"/>
      <c r="D664" s="43"/>
      <c r="E664" s="42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</row>
    <row r="665" ht="15.75" customHeight="1">
      <c r="A665" s="42"/>
      <c r="B665" s="43"/>
      <c r="C665" s="43"/>
      <c r="D665" s="43"/>
      <c r="E665" s="42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</row>
    <row r="666" ht="15.75" customHeight="1">
      <c r="A666" s="42"/>
      <c r="B666" s="43"/>
      <c r="C666" s="43"/>
      <c r="D666" s="43"/>
      <c r="E666" s="42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</row>
    <row r="667" ht="15.75" customHeight="1">
      <c r="A667" s="42"/>
      <c r="B667" s="43"/>
      <c r="C667" s="43"/>
      <c r="D667" s="43"/>
      <c r="E667" s="42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</row>
    <row r="668" ht="15.75" customHeight="1">
      <c r="A668" s="42"/>
      <c r="B668" s="43"/>
      <c r="C668" s="43"/>
      <c r="D668" s="43"/>
      <c r="E668" s="42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</row>
    <row r="669" ht="15.75" customHeight="1">
      <c r="A669" s="42"/>
      <c r="B669" s="43"/>
      <c r="C669" s="43"/>
      <c r="D669" s="43"/>
      <c r="E669" s="42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</row>
    <row r="670" ht="15.75" customHeight="1">
      <c r="A670" s="42"/>
      <c r="B670" s="43"/>
      <c r="C670" s="43"/>
      <c r="D670" s="43"/>
      <c r="E670" s="42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</row>
    <row r="671" ht="15.75" customHeight="1">
      <c r="A671" s="42"/>
      <c r="B671" s="43"/>
      <c r="C671" s="43"/>
      <c r="D671" s="43"/>
      <c r="E671" s="42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</row>
    <row r="672" ht="15.75" customHeight="1">
      <c r="A672" s="42"/>
      <c r="B672" s="43"/>
      <c r="C672" s="43"/>
      <c r="D672" s="43"/>
      <c r="E672" s="42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</row>
    <row r="673" ht="15.75" customHeight="1">
      <c r="A673" s="42"/>
      <c r="B673" s="43"/>
      <c r="C673" s="43"/>
      <c r="D673" s="43"/>
      <c r="E673" s="42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</row>
    <row r="674" ht="15.75" customHeight="1">
      <c r="A674" s="42"/>
      <c r="B674" s="43"/>
      <c r="C674" s="43"/>
      <c r="D674" s="43"/>
      <c r="E674" s="42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</row>
    <row r="675" ht="15.75" customHeight="1">
      <c r="A675" s="42"/>
      <c r="B675" s="43"/>
      <c r="C675" s="43"/>
      <c r="D675" s="43"/>
      <c r="E675" s="42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</row>
    <row r="676" ht="15.75" customHeight="1">
      <c r="A676" s="42"/>
      <c r="B676" s="43"/>
      <c r="C676" s="43"/>
      <c r="D676" s="43"/>
      <c r="E676" s="42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</row>
    <row r="677" ht="15.75" customHeight="1">
      <c r="A677" s="42"/>
      <c r="B677" s="43"/>
      <c r="C677" s="43"/>
      <c r="D677" s="43"/>
      <c r="E677" s="42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</row>
    <row r="678" ht="15.75" customHeight="1">
      <c r="A678" s="42"/>
      <c r="B678" s="43"/>
      <c r="C678" s="43"/>
      <c r="D678" s="43"/>
      <c r="E678" s="42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</row>
    <row r="679" ht="15.75" customHeight="1">
      <c r="A679" s="42"/>
      <c r="B679" s="43"/>
      <c r="C679" s="43"/>
      <c r="D679" s="43"/>
      <c r="E679" s="42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</row>
    <row r="680" ht="15.75" customHeight="1">
      <c r="A680" s="42"/>
      <c r="B680" s="43"/>
      <c r="C680" s="43"/>
      <c r="D680" s="43"/>
      <c r="E680" s="42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</row>
    <row r="681" ht="15.75" customHeight="1">
      <c r="A681" s="42"/>
      <c r="B681" s="43"/>
      <c r="C681" s="43"/>
      <c r="D681" s="43"/>
      <c r="E681" s="42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</row>
    <row r="682" ht="15.75" customHeight="1">
      <c r="A682" s="42"/>
      <c r="B682" s="43"/>
      <c r="C682" s="43"/>
      <c r="D682" s="43"/>
      <c r="E682" s="42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</row>
    <row r="683" ht="15.75" customHeight="1">
      <c r="A683" s="42"/>
      <c r="B683" s="43"/>
      <c r="C683" s="43"/>
      <c r="D683" s="43"/>
      <c r="E683" s="42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</row>
    <row r="684" ht="15.75" customHeight="1">
      <c r="A684" s="42"/>
      <c r="B684" s="43"/>
      <c r="C684" s="43"/>
      <c r="D684" s="43"/>
      <c r="E684" s="42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</row>
    <row r="685" ht="15.75" customHeight="1">
      <c r="A685" s="42"/>
      <c r="B685" s="43"/>
      <c r="C685" s="43"/>
      <c r="D685" s="43"/>
      <c r="E685" s="42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</row>
    <row r="686" ht="15.75" customHeight="1">
      <c r="A686" s="42"/>
      <c r="B686" s="43"/>
      <c r="C686" s="43"/>
      <c r="D686" s="43"/>
      <c r="E686" s="42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</row>
    <row r="687" ht="15.75" customHeight="1">
      <c r="A687" s="42"/>
      <c r="B687" s="43"/>
      <c r="C687" s="43"/>
      <c r="D687" s="43"/>
      <c r="E687" s="42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</row>
    <row r="688" ht="15.75" customHeight="1">
      <c r="A688" s="42"/>
      <c r="B688" s="43"/>
      <c r="C688" s="43"/>
      <c r="D688" s="43"/>
      <c r="E688" s="42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</row>
    <row r="689" ht="15.75" customHeight="1">
      <c r="A689" s="42"/>
      <c r="B689" s="43"/>
      <c r="C689" s="43"/>
      <c r="D689" s="43"/>
      <c r="E689" s="42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</row>
    <row r="690" ht="15.75" customHeight="1">
      <c r="A690" s="42"/>
      <c r="B690" s="43"/>
      <c r="C690" s="43"/>
      <c r="D690" s="43"/>
      <c r="E690" s="42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</row>
    <row r="691" ht="15.75" customHeight="1">
      <c r="A691" s="42"/>
      <c r="B691" s="43"/>
      <c r="C691" s="43"/>
      <c r="D691" s="43"/>
      <c r="E691" s="42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</row>
    <row r="692" ht="15.75" customHeight="1">
      <c r="A692" s="42"/>
      <c r="B692" s="43"/>
      <c r="C692" s="43"/>
      <c r="D692" s="43"/>
      <c r="E692" s="42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</row>
    <row r="693" ht="15.75" customHeight="1">
      <c r="A693" s="42"/>
      <c r="B693" s="43"/>
      <c r="C693" s="43"/>
      <c r="D693" s="43"/>
      <c r="E693" s="42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</row>
    <row r="694" ht="15.75" customHeight="1">
      <c r="A694" s="42"/>
      <c r="B694" s="43"/>
      <c r="C694" s="43"/>
      <c r="D694" s="43"/>
      <c r="E694" s="42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</row>
    <row r="695" ht="15.75" customHeight="1">
      <c r="A695" s="42"/>
      <c r="B695" s="43"/>
      <c r="C695" s="43"/>
      <c r="D695" s="43"/>
      <c r="E695" s="42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</row>
    <row r="696" ht="15.75" customHeight="1">
      <c r="A696" s="42"/>
      <c r="B696" s="43"/>
      <c r="C696" s="43"/>
      <c r="D696" s="43"/>
      <c r="E696" s="42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</row>
    <row r="697" ht="15.75" customHeight="1">
      <c r="A697" s="42"/>
      <c r="B697" s="43"/>
      <c r="C697" s="43"/>
      <c r="D697" s="43"/>
      <c r="E697" s="42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</row>
    <row r="698" ht="15.75" customHeight="1">
      <c r="A698" s="42"/>
      <c r="B698" s="43"/>
      <c r="C698" s="43"/>
      <c r="D698" s="43"/>
      <c r="E698" s="42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</row>
    <row r="699" ht="15.75" customHeight="1">
      <c r="A699" s="42"/>
      <c r="B699" s="43"/>
      <c r="C699" s="43"/>
      <c r="D699" s="43"/>
      <c r="E699" s="42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</row>
    <row r="700" ht="15.75" customHeight="1">
      <c r="A700" s="42"/>
      <c r="B700" s="43"/>
      <c r="C700" s="43"/>
      <c r="D700" s="43"/>
      <c r="E700" s="42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</row>
    <row r="701" ht="15.75" customHeight="1">
      <c r="A701" s="42"/>
      <c r="B701" s="43"/>
      <c r="C701" s="43"/>
      <c r="D701" s="43"/>
      <c r="E701" s="42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</row>
    <row r="702" ht="15.75" customHeight="1">
      <c r="A702" s="42"/>
      <c r="B702" s="43"/>
      <c r="C702" s="43"/>
      <c r="D702" s="43"/>
      <c r="E702" s="42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</row>
    <row r="703" ht="15.75" customHeight="1">
      <c r="A703" s="42"/>
      <c r="B703" s="43"/>
      <c r="C703" s="43"/>
      <c r="D703" s="43"/>
      <c r="E703" s="42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</row>
    <row r="704" ht="15.75" customHeight="1">
      <c r="A704" s="42"/>
      <c r="B704" s="43"/>
      <c r="C704" s="43"/>
      <c r="D704" s="43"/>
      <c r="E704" s="42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</row>
    <row r="705" ht="15.75" customHeight="1">
      <c r="A705" s="42"/>
      <c r="B705" s="43"/>
      <c r="C705" s="43"/>
      <c r="D705" s="43"/>
      <c r="E705" s="42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</row>
    <row r="706" ht="15.75" customHeight="1">
      <c r="A706" s="42"/>
      <c r="B706" s="43"/>
      <c r="C706" s="43"/>
      <c r="D706" s="43"/>
      <c r="E706" s="42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</row>
    <row r="707" ht="15.75" customHeight="1">
      <c r="A707" s="42"/>
      <c r="B707" s="43"/>
      <c r="C707" s="43"/>
      <c r="D707" s="43"/>
      <c r="E707" s="42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</row>
    <row r="708" ht="15.75" customHeight="1">
      <c r="A708" s="42"/>
      <c r="B708" s="43"/>
      <c r="C708" s="43"/>
      <c r="D708" s="43"/>
      <c r="E708" s="42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</row>
    <row r="709" ht="15.75" customHeight="1">
      <c r="A709" s="42"/>
      <c r="B709" s="43"/>
      <c r="C709" s="43"/>
      <c r="D709" s="43"/>
      <c r="E709" s="42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</row>
    <row r="710" ht="15.75" customHeight="1">
      <c r="A710" s="42"/>
      <c r="B710" s="43"/>
      <c r="C710" s="43"/>
      <c r="D710" s="43"/>
      <c r="E710" s="42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</row>
    <row r="711" ht="15.75" customHeight="1">
      <c r="A711" s="42"/>
      <c r="B711" s="43"/>
      <c r="C711" s="43"/>
      <c r="D711" s="43"/>
      <c r="E711" s="42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</row>
    <row r="712" ht="15.75" customHeight="1">
      <c r="A712" s="42"/>
      <c r="B712" s="43"/>
      <c r="C712" s="43"/>
      <c r="D712" s="43"/>
      <c r="E712" s="42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</row>
    <row r="713" ht="15.75" customHeight="1">
      <c r="A713" s="42"/>
      <c r="B713" s="43"/>
      <c r="C713" s="43"/>
      <c r="D713" s="43"/>
      <c r="E713" s="42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</row>
    <row r="714" ht="15.75" customHeight="1">
      <c r="A714" s="42"/>
      <c r="B714" s="43"/>
      <c r="C714" s="43"/>
      <c r="D714" s="43"/>
      <c r="E714" s="42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</row>
    <row r="715" ht="15.75" customHeight="1">
      <c r="A715" s="42"/>
      <c r="B715" s="43"/>
      <c r="C715" s="43"/>
      <c r="D715" s="43"/>
      <c r="E715" s="42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</row>
    <row r="716" ht="15.75" customHeight="1">
      <c r="A716" s="42"/>
      <c r="B716" s="43"/>
      <c r="C716" s="43"/>
      <c r="D716" s="43"/>
      <c r="E716" s="42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</row>
    <row r="717" ht="15.75" customHeight="1">
      <c r="A717" s="42"/>
      <c r="B717" s="43"/>
      <c r="C717" s="43"/>
      <c r="D717" s="43"/>
      <c r="E717" s="42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</row>
    <row r="718" ht="15.75" customHeight="1">
      <c r="A718" s="42"/>
      <c r="B718" s="43"/>
      <c r="C718" s="43"/>
      <c r="D718" s="43"/>
      <c r="E718" s="42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</row>
    <row r="719" ht="15.75" customHeight="1">
      <c r="A719" s="42"/>
      <c r="B719" s="43"/>
      <c r="C719" s="43"/>
      <c r="D719" s="43"/>
      <c r="E719" s="42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</row>
    <row r="720" ht="15.75" customHeight="1">
      <c r="A720" s="42"/>
      <c r="B720" s="43"/>
      <c r="C720" s="43"/>
      <c r="D720" s="43"/>
      <c r="E720" s="42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</row>
    <row r="721" ht="15.75" customHeight="1">
      <c r="A721" s="42"/>
      <c r="B721" s="43"/>
      <c r="C721" s="43"/>
      <c r="D721" s="43"/>
      <c r="E721" s="42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</row>
    <row r="722" ht="15.75" customHeight="1">
      <c r="A722" s="42"/>
      <c r="B722" s="43"/>
      <c r="C722" s="43"/>
      <c r="D722" s="43"/>
      <c r="E722" s="42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</row>
    <row r="723" ht="15.75" customHeight="1">
      <c r="A723" s="42"/>
      <c r="B723" s="43"/>
      <c r="C723" s="43"/>
      <c r="D723" s="43"/>
      <c r="E723" s="42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</row>
    <row r="724" ht="15.75" customHeight="1">
      <c r="A724" s="42"/>
      <c r="B724" s="43"/>
      <c r="C724" s="43"/>
      <c r="D724" s="43"/>
      <c r="E724" s="42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</row>
    <row r="725" ht="15.75" customHeight="1">
      <c r="A725" s="42"/>
      <c r="B725" s="43"/>
      <c r="C725" s="43"/>
      <c r="D725" s="43"/>
      <c r="E725" s="42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</row>
    <row r="726" ht="15.75" customHeight="1">
      <c r="A726" s="42"/>
      <c r="B726" s="43"/>
      <c r="C726" s="43"/>
      <c r="D726" s="43"/>
      <c r="E726" s="42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</row>
    <row r="727" ht="15.75" customHeight="1">
      <c r="A727" s="42"/>
      <c r="B727" s="43"/>
      <c r="C727" s="43"/>
      <c r="D727" s="43"/>
      <c r="E727" s="42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</row>
    <row r="728" ht="15.75" customHeight="1">
      <c r="A728" s="42"/>
      <c r="B728" s="43"/>
      <c r="C728" s="43"/>
      <c r="D728" s="43"/>
      <c r="E728" s="42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</row>
    <row r="729" ht="15.75" customHeight="1">
      <c r="A729" s="42"/>
      <c r="B729" s="43"/>
      <c r="C729" s="43"/>
      <c r="D729" s="43"/>
      <c r="E729" s="42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</row>
    <row r="730" ht="15.75" customHeight="1">
      <c r="A730" s="42"/>
      <c r="B730" s="43"/>
      <c r="C730" s="43"/>
      <c r="D730" s="43"/>
      <c r="E730" s="42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</row>
    <row r="731" ht="15.75" customHeight="1">
      <c r="A731" s="42"/>
      <c r="B731" s="43"/>
      <c r="C731" s="43"/>
      <c r="D731" s="43"/>
      <c r="E731" s="42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</row>
    <row r="732" ht="15.75" customHeight="1">
      <c r="A732" s="42"/>
      <c r="B732" s="43"/>
      <c r="C732" s="43"/>
      <c r="D732" s="43"/>
      <c r="E732" s="42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</row>
    <row r="733" ht="15.75" customHeight="1">
      <c r="A733" s="42"/>
      <c r="B733" s="43"/>
      <c r="C733" s="43"/>
      <c r="D733" s="43"/>
      <c r="E733" s="42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</row>
    <row r="734" ht="15.75" customHeight="1">
      <c r="A734" s="42"/>
      <c r="B734" s="43"/>
      <c r="C734" s="43"/>
      <c r="D734" s="43"/>
      <c r="E734" s="42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</row>
    <row r="735" ht="15.75" customHeight="1">
      <c r="A735" s="42"/>
      <c r="B735" s="43"/>
      <c r="C735" s="43"/>
      <c r="D735" s="43"/>
      <c r="E735" s="42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</row>
    <row r="736" ht="15.75" customHeight="1">
      <c r="A736" s="42"/>
      <c r="B736" s="43"/>
      <c r="C736" s="43"/>
      <c r="D736" s="43"/>
      <c r="E736" s="42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</row>
    <row r="737" ht="15.75" customHeight="1">
      <c r="A737" s="42"/>
      <c r="B737" s="43"/>
      <c r="C737" s="43"/>
      <c r="D737" s="43"/>
      <c r="E737" s="42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</row>
    <row r="738" ht="15.75" customHeight="1">
      <c r="A738" s="42"/>
      <c r="B738" s="43"/>
      <c r="C738" s="43"/>
      <c r="D738" s="43"/>
      <c r="E738" s="42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</row>
    <row r="739" ht="15.75" customHeight="1">
      <c r="A739" s="42"/>
      <c r="B739" s="43"/>
      <c r="C739" s="43"/>
      <c r="D739" s="43"/>
      <c r="E739" s="42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</row>
    <row r="740" ht="15.75" customHeight="1">
      <c r="A740" s="42"/>
      <c r="B740" s="43"/>
      <c r="C740" s="43"/>
      <c r="D740" s="43"/>
      <c r="E740" s="42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</row>
    <row r="741" ht="15.75" customHeight="1">
      <c r="A741" s="42"/>
      <c r="B741" s="43"/>
      <c r="C741" s="43"/>
      <c r="D741" s="43"/>
      <c r="E741" s="42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</row>
    <row r="742" ht="15.75" customHeight="1">
      <c r="A742" s="42"/>
      <c r="B742" s="43"/>
      <c r="C742" s="43"/>
      <c r="D742" s="43"/>
      <c r="E742" s="42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</row>
    <row r="743" ht="15.75" customHeight="1">
      <c r="A743" s="42"/>
      <c r="B743" s="43"/>
      <c r="C743" s="43"/>
      <c r="D743" s="43"/>
      <c r="E743" s="42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</row>
    <row r="744" ht="15.75" customHeight="1">
      <c r="A744" s="42"/>
      <c r="B744" s="43"/>
      <c r="C744" s="43"/>
      <c r="D744" s="43"/>
      <c r="E744" s="42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</row>
    <row r="745" ht="15.75" customHeight="1">
      <c r="A745" s="42"/>
      <c r="B745" s="43"/>
      <c r="C745" s="43"/>
      <c r="D745" s="43"/>
      <c r="E745" s="42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</row>
    <row r="746" ht="15.75" customHeight="1">
      <c r="A746" s="42"/>
      <c r="B746" s="43"/>
      <c r="C746" s="43"/>
      <c r="D746" s="43"/>
      <c r="E746" s="42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</row>
    <row r="747" ht="15.75" customHeight="1">
      <c r="A747" s="42"/>
      <c r="B747" s="43"/>
      <c r="C747" s="43"/>
      <c r="D747" s="43"/>
      <c r="E747" s="42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</row>
    <row r="748" ht="15.75" customHeight="1">
      <c r="A748" s="42"/>
      <c r="B748" s="43"/>
      <c r="C748" s="43"/>
      <c r="D748" s="43"/>
      <c r="E748" s="42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</row>
    <row r="749" ht="15.75" customHeight="1">
      <c r="A749" s="42"/>
      <c r="B749" s="43"/>
      <c r="C749" s="43"/>
      <c r="D749" s="43"/>
      <c r="E749" s="42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</row>
    <row r="750" ht="15.75" customHeight="1">
      <c r="A750" s="42"/>
      <c r="B750" s="43"/>
      <c r="C750" s="43"/>
      <c r="D750" s="43"/>
      <c r="E750" s="42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</row>
    <row r="751" ht="15.75" customHeight="1">
      <c r="A751" s="42"/>
      <c r="B751" s="43"/>
      <c r="C751" s="43"/>
      <c r="D751" s="43"/>
      <c r="E751" s="42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</row>
    <row r="752" ht="15.75" customHeight="1">
      <c r="A752" s="42"/>
      <c r="B752" s="43"/>
      <c r="C752" s="43"/>
      <c r="D752" s="43"/>
      <c r="E752" s="42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</row>
    <row r="753" ht="15.75" customHeight="1">
      <c r="A753" s="42"/>
      <c r="B753" s="43"/>
      <c r="C753" s="43"/>
      <c r="D753" s="43"/>
      <c r="E753" s="42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</row>
    <row r="754" ht="15.75" customHeight="1">
      <c r="A754" s="42"/>
      <c r="B754" s="43"/>
      <c r="C754" s="43"/>
      <c r="D754" s="43"/>
      <c r="E754" s="42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</row>
    <row r="755" ht="15.75" customHeight="1">
      <c r="A755" s="42"/>
      <c r="B755" s="43"/>
      <c r="C755" s="43"/>
      <c r="D755" s="43"/>
      <c r="E755" s="42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</row>
    <row r="756" ht="15.75" customHeight="1">
      <c r="A756" s="42"/>
      <c r="B756" s="43"/>
      <c r="C756" s="43"/>
      <c r="D756" s="43"/>
      <c r="E756" s="42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</row>
    <row r="757" ht="15.75" customHeight="1">
      <c r="A757" s="42"/>
      <c r="B757" s="43"/>
      <c r="C757" s="43"/>
      <c r="D757" s="43"/>
      <c r="E757" s="42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</row>
    <row r="758" ht="15.75" customHeight="1">
      <c r="A758" s="42"/>
      <c r="B758" s="43"/>
      <c r="C758" s="43"/>
      <c r="D758" s="43"/>
      <c r="E758" s="42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</row>
    <row r="759" ht="15.75" customHeight="1">
      <c r="A759" s="42"/>
      <c r="B759" s="43"/>
      <c r="C759" s="43"/>
      <c r="D759" s="43"/>
      <c r="E759" s="42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</row>
    <row r="760" ht="15.75" customHeight="1">
      <c r="A760" s="42"/>
      <c r="B760" s="43"/>
      <c r="C760" s="43"/>
      <c r="D760" s="43"/>
      <c r="E760" s="42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</row>
    <row r="761" ht="15.75" customHeight="1">
      <c r="A761" s="42"/>
      <c r="B761" s="43"/>
      <c r="C761" s="43"/>
      <c r="D761" s="43"/>
      <c r="E761" s="42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</row>
    <row r="762" ht="15.75" customHeight="1">
      <c r="A762" s="42"/>
      <c r="B762" s="43"/>
      <c r="C762" s="43"/>
      <c r="D762" s="43"/>
      <c r="E762" s="42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</row>
    <row r="763" ht="15.75" customHeight="1">
      <c r="A763" s="42"/>
      <c r="B763" s="43"/>
      <c r="C763" s="43"/>
      <c r="D763" s="43"/>
      <c r="E763" s="42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</row>
    <row r="764" ht="15.75" customHeight="1">
      <c r="A764" s="42"/>
      <c r="B764" s="43"/>
      <c r="C764" s="43"/>
      <c r="D764" s="43"/>
      <c r="E764" s="42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</row>
    <row r="765" ht="15.75" customHeight="1">
      <c r="A765" s="42"/>
      <c r="B765" s="43"/>
      <c r="C765" s="43"/>
      <c r="D765" s="43"/>
      <c r="E765" s="42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</row>
    <row r="766" ht="15.75" customHeight="1">
      <c r="A766" s="42"/>
      <c r="B766" s="43"/>
      <c r="C766" s="43"/>
      <c r="D766" s="43"/>
      <c r="E766" s="42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</row>
    <row r="767" ht="15.75" customHeight="1">
      <c r="A767" s="42"/>
      <c r="B767" s="43"/>
      <c r="C767" s="43"/>
      <c r="D767" s="43"/>
      <c r="E767" s="42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</row>
    <row r="768" ht="15.75" customHeight="1">
      <c r="A768" s="42"/>
      <c r="B768" s="43"/>
      <c r="C768" s="43"/>
      <c r="D768" s="43"/>
      <c r="E768" s="42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</row>
    <row r="769" ht="15.75" customHeight="1">
      <c r="A769" s="42"/>
      <c r="B769" s="43"/>
      <c r="C769" s="43"/>
      <c r="D769" s="43"/>
      <c r="E769" s="42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</row>
    <row r="770" ht="15.75" customHeight="1">
      <c r="A770" s="42"/>
      <c r="B770" s="43"/>
      <c r="C770" s="43"/>
      <c r="D770" s="43"/>
      <c r="E770" s="42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</row>
    <row r="771" ht="15.75" customHeight="1">
      <c r="A771" s="42"/>
      <c r="B771" s="43"/>
      <c r="C771" s="43"/>
      <c r="D771" s="43"/>
      <c r="E771" s="42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</row>
    <row r="772" ht="15.75" customHeight="1">
      <c r="A772" s="42"/>
      <c r="B772" s="43"/>
      <c r="C772" s="43"/>
      <c r="D772" s="43"/>
      <c r="E772" s="42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</row>
    <row r="773" ht="15.75" customHeight="1">
      <c r="A773" s="42"/>
      <c r="B773" s="43"/>
      <c r="C773" s="43"/>
      <c r="D773" s="43"/>
      <c r="E773" s="42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</row>
    <row r="774" ht="15.75" customHeight="1">
      <c r="A774" s="42"/>
      <c r="B774" s="43"/>
      <c r="C774" s="43"/>
      <c r="D774" s="43"/>
      <c r="E774" s="42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</row>
    <row r="775" ht="15.75" customHeight="1">
      <c r="A775" s="42"/>
      <c r="B775" s="43"/>
      <c r="C775" s="43"/>
      <c r="D775" s="43"/>
      <c r="E775" s="42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</row>
    <row r="776" ht="15.75" customHeight="1">
      <c r="A776" s="42"/>
      <c r="B776" s="43"/>
      <c r="C776" s="43"/>
      <c r="D776" s="43"/>
      <c r="E776" s="42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</row>
    <row r="777" ht="15.75" customHeight="1">
      <c r="A777" s="42"/>
      <c r="B777" s="43"/>
      <c r="C777" s="43"/>
      <c r="D777" s="43"/>
      <c r="E777" s="42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</row>
    <row r="778" ht="15.75" customHeight="1">
      <c r="A778" s="42"/>
      <c r="B778" s="43"/>
      <c r="C778" s="43"/>
      <c r="D778" s="43"/>
      <c r="E778" s="42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</row>
    <row r="779" ht="15.75" customHeight="1">
      <c r="A779" s="42"/>
      <c r="B779" s="43"/>
      <c r="C779" s="43"/>
      <c r="D779" s="43"/>
      <c r="E779" s="42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</row>
    <row r="780" ht="15.75" customHeight="1">
      <c r="A780" s="42"/>
      <c r="B780" s="43"/>
      <c r="C780" s="43"/>
      <c r="D780" s="43"/>
      <c r="E780" s="42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</row>
    <row r="781" ht="15.75" customHeight="1">
      <c r="A781" s="42"/>
      <c r="B781" s="43"/>
      <c r="C781" s="43"/>
      <c r="D781" s="43"/>
      <c r="E781" s="42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</row>
    <row r="782" ht="15.75" customHeight="1">
      <c r="A782" s="42"/>
      <c r="B782" s="43"/>
      <c r="C782" s="43"/>
      <c r="D782" s="43"/>
      <c r="E782" s="42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</row>
    <row r="783" ht="15.75" customHeight="1">
      <c r="A783" s="42"/>
      <c r="B783" s="43"/>
      <c r="C783" s="43"/>
      <c r="D783" s="43"/>
      <c r="E783" s="42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</row>
    <row r="784" ht="15.75" customHeight="1">
      <c r="A784" s="42"/>
      <c r="B784" s="43"/>
      <c r="C784" s="43"/>
      <c r="D784" s="43"/>
      <c r="E784" s="42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</row>
    <row r="785" ht="15.75" customHeight="1">
      <c r="A785" s="42"/>
      <c r="B785" s="43"/>
      <c r="C785" s="43"/>
      <c r="D785" s="43"/>
      <c r="E785" s="42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</row>
    <row r="786" ht="15.75" customHeight="1">
      <c r="A786" s="42"/>
      <c r="B786" s="43"/>
      <c r="C786" s="43"/>
      <c r="D786" s="43"/>
      <c r="E786" s="42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</row>
    <row r="787" ht="15.75" customHeight="1">
      <c r="A787" s="42"/>
      <c r="B787" s="43"/>
      <c r="C787" s="43"/>
      <c r="D787" s="43"/>
      <c r="E787" s="42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</row>
    <row r="788" ht="15.75" customHeight="1">
      <c r="A788" s="42"/>
      <c r="B788" s="43"/>
      <c r="C788" s="43"/>
      <c r="D788" s="43"/>
      <c r="E788" s="42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</row>
    <row r="789" ht="15.75" customHeight="1">
      <c r="A789" s="42"/>
      <c r="B789" s="43"/>
      <c r="C789" s="43"/>
      <c r="D789" s="43"/>
      <c r="E789" s="42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</row>
    <row r="790" ht="15.75" customHeight="1">
      <c r="A790" s="42"/>
      <c r="B790" s="43"/>
      <c r="C790" s="43"/>
      <c r="D790" s="43"/>
      <c r="E790" s="42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</row>
    <row r="791" ht="15.75" customHeight="1">
      <c r="A791" s="42"/>
      <c r="B791" s="43"/>
      <c r="C791" s="43"/>
      <c r="D791" s="43"/>
      <c r="E791" s="42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</row>
    <row r="792" ht="15.75" customHeight="1">
      <c r="A792" s="42"/>
      <c r="B792" s="43"/>
      <c r="C792" s="43"/>
      <c r="D792" s="43"/>
      <c r="E792" s="42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</row>
    <row r="793" ht="15.75" customHeight="1">
      <c r="A793" s="42"/>
      <c r="B793" s="43"/>
      <c r="C793" s="43"/>
      <c r="D793" s="43"/>
      <c r="E793" s="42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</row>
    <row r="794" ht="15.75" customHeight="1">
      <c r="A794" s="42"/>
      <c r="B794" s="43"/>
      <c r="C794" s="43"/>
      <c r="D794" s="43"/>
      <c r="E794" s="42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</row>
    <row r="795" ht="15.75" customHeight="1">
      <c r="A795" s="42"/>
      <c r="B795" s="43"/>
      <c r="C795" s="43"/>
      <c r="D795" s="43"/>
      <c r="E795" s="42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</row>
    <row r="796" ht="15.75" customHeight="1">
      <c r="A796" s="42"/>
      <c r="B796" s="43"/>
      <c r="C796" s="43"/>
      <c r="D796" s="43"/>
      <c r="E796" s="42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</row>
    <row r="797" ht="15.75" customHeight="1">
      <c r="A797" s="42"/>
      <c r="B797" s="43"/>
      <c r="C797" s="43"/>
      <c r="D797" s="43"/>
      <c r="E797" s="42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</row>
    <row r="798" ht="15.75" customHeight="1">
      <c r="A798" s="42"/>
      <c r="B798" s="43"/>
      <c r="C798" s="43"/>
      <c r="D798" s="43"/>
      <c r="E798" s="42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</row>
    <row r="799" ht="15.75" customHeight="1">
      <c r="A799" s="42"/>
      <c r="B799" s="43"/>
      <c r="C799" s="43"/>
      <c r="D799" s="43"/>
      <c r="E799" s="42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</row>
    <row r="800" ht="15.75" customHeight="1">
      <c r="A800" s="42"/>
      <c r="B800" s="43"/>
      <c r="C800" s="43"/>
      <c r="D800" s="43"/>
      <c r="E800" s="42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</row>
    <row r="801" ht="15.75" customHeight="1">
      <c r="A801" s="42"/>
      <c r="B801" s="43"/>
      <c r="C801" s="43"/>
      <c r="D801" s="43"/>
      <c r="E801" s="42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</row>
    <row r="802" ht="15.75" customHeight="1">
      <c r="A802" s="42"/>
      <c r="B802" s="43"/>
      <c r="C802" s="43"/>
      <c r="D802" s="43"/>
      <c r="E802" s="42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</row>
    <row r="803" ht="15.75" customHeight="1">
      <c r="A803" s="42"/>
      <c r="B803" s="43"/>
      <c r="C803" s="43"/>
      <c r="D803" s="43"/>
      <c r="E803" s="42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</row>
    <row r="804" ht="15.75" customHeight="1">
      <c r="A804" s="42"/>
      <c r="B804" s="43"/>
      <c r="C804" s="43"/>
      <c r="D804" s="43"/>
      <c r="E804" s="42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</row>
    <row r="805" ht="15.75" customHeight="1">
      <c r="A805" s="42"/>
      <c r="B805" s="43"/>
      <c r="C805" s="43"/>
      <c r="D805" s="43"/>
      <c r="E805" s="42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</row>
    <row r="806" ht="15.75" customHeight="1">
      <c r="A806" s="42"/>
      <c r="B806" s="43"/>
      <c r="C806" s="43"/>
      <c r="D806" s="43"/>
      <c r="E806" s="42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</row>
    <row r="807" ht="15.75" customHeight="1">
      <c r="A807" s="42"/>
      <c r="B807" s="43"/>
      <c r="C807" s="43"/>
      <c r="D807" s="43"/>
      <c r="E807" s="42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</row>
    <row r="808" ht="15.75" customHeight="1">
      <c r="A808" s="42"/>
      <c r="B808" s="43"/>
      <c r="C808" s="43"/>
      <c r="D808" s="43"/>
      <c r="E808" s="42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</row>
    <row r="809" ht="15.75" customHeight="1">
      <c r="A809" s="42"/>
      <c r="B809" s="43"/>
      <c r="C809" s="43"/>
      <c r="D809" s="43"/>
      <c r="E809" s="42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</row>
    <row r="810" ht="15.75" customHeight="1">
      <c r="A810" s="42"/>
      <c r="B810" s="43"/>
      <c r="C810" s="43"/>
      <c r="D810" s="43"/>
      <c r="E810" s="42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</row>
    <row r="811" ht="15.75" customHeight="1">
      <c r="A811" s="42"/>
      <c r="B811" s="43"/>
      <c r="C811" s="43"/>
      <c r="D811" s="43"/>
      <c r="E811" s="42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</row>
    <row r="812" ht="15.75" customHeight="1">
      <c r="A812" s="42"/>
      <c r="B812" s="43"/>
      <c r="C812" s="43"/>
      <c r="D812" s="43"/>
      <c r="E812" s="42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</row>
    <row r="813" ht="15.75" customHeight="1">
      <c r="A813" s="42"/>
      <c r="B813" s="43"/>
      <c r="C813" s="43"/>
      <c r="D813" s="43"/>
      <c r="E813" s="42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</row>
    <row r="814" ht="15.75" customHeight="1">
      <c r="A814" s="42"/>
      <c r="B814" s="43"/>
      <c r="C814" s="43"/>
      <c r="D814" s="43"/>
      <c r="E814" s="42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</row>
    <row r="815" ht="15.75" customHeight="1">
      <c r="A815" s="42"/>
      <c r="B815" s="43"/>
      <c r="C815" s="43"/>
      <c r="D815" s="43"/>
      <c r="E815" s="42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</row>
    <row r="816" ht="15.75" customHeight="1">
      <c r="A816" s="42"/>
      <c r="B816" s="43"/>
      <c r="C816" s="43"/>
      <c r="D816" s="43"/>
      <c r="E816" s="42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</row>
    <row r="817" ht="15.75" customHeight="1">
      <c r="A817" s="42"/>
      <c r="B817" s="43"/>
      <c r="C817" s="43"/>
      <c r="D817" s="43"/>
      <c r="E817" s="42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</row>
    <row r="818" ht="15.75" customHeight="1">
      <c r="A818" s="42"/>
      <c r="B818" s="43"/>
      <c r="C818" s="43"/>
      <c r="D818" s="43"/>
      <c r="E818" s="42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</row>
    <row r="819" ht="15.75" customHeight="1">
      <c r="A819" s="42"/>
      <c r="B819" s="43"/>
      <c r="C819" s="43"/>
      <c r="D819" s="43"/>
      <c r="E819" s="42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</row>
    <row r="820" ht="15.75" customHeight="1">
      <c r="A820" s="42"/>
      <c r="B820" s="43"/>
      <c r="C820" s="43"/>
      <c r="D820" s="43"/>
      <c r="E820" s="42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</row>
    <row r="821" ht="15.75" customHeight="1">
      <c r="A821" s="42"/>
      <c r="B821" s="43"/>
      <c r="C821" s="43"/>
      <c r="D821" s="43"/>
      <c r="E821" s="42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</row>
    <row r="822" ht="15.75" customHeight="1">
      <c r="A822" s="42"/>
      <c r="B822" s="43"/>
      <c r="C822" s="43"/>
      <c r="D822" s="43"/>
      <c r="E822" s="42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</row>
    <row r="823" ht="15.75" customHeight="1">
      <c r="A823" s="42"/>
      <c r="B823" s="43"/>
      <c r="C823" s="43"/>
      <c r="D823" s="43"/>
      <c r="E823" s="42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</row>
    <row r="824" ht="15.75" customHeight="1">
      <c r="A824" s="42"/>
      <c r="B824" s="43"/>
      <c r="C824" s="43"/>
      <c r="D824" s="43"/>
      <c r="E824" s="42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</row>
    <row r="825" ht="15.75" customHeight="1">
      <c r="A825" s="42"/>
      <c r="B825" s="43"/>
      <c r="C825" s="43"/>
      <c r="D825" s="43"/>
      <c r="E825" s="42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</row>
    <row r="826" ht="15.75" customHeight="1">
      <c r="A826" s="42"/>
      <c r="B826" s="43"/>
      <c r="C826" s="43"/>
      <c r="D826" s="43"/>
      <c r="E826" s="42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</row>
    <row r="827" ht="15.75" customHeight="1">
      <c r="A827" s="42"/>
      <c r="B827" s="43"/>
      <c r="C827" s="43"/>
      <c r="D827" s="43"/>
      <c r="E827" s="42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</row>
    <row r="828" ht="15.75" customHeight="1">
      <c r="A828" s="42"/>
      <c r="B828" s="43"/>
      <c r="C828" s="43"/>
      <c r="D828" s="43"/>
      <c r="E828" s="42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</row>
    <row r="829" ht="15.75" customHeight="1">
      <c r="A829" s="42"/>
      <c r="B829" s="43"/>
      <c r="C829" s="43"/>
      <c r="D829" s="43"/>
      <c r="E829" s="42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</row>
    <row r="830" ht="15.75" customHeight="1">
      <c r="A830" s="42"/>
      <c r="B830" s="43"/>
      <c r="C830" s="43"/>
      <c r="D830" s="43"/>
      <c r="E830" s="42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</row>
    <row r="831" ht="15.75" customHeight="1">
      <c r="A831" s="42"/>
      <c r="B831" s="43"/>
      <c r="C831" s="43"/>
      <c r="D831" s="43"/>
      <c r="E831" s="42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</row>
    <row r="832" ht="15.75" customHeight="1">
      <c r="A832" s="42"/>
      <c r="B832" s="43"/>
      <c r="C832" s="43"/>
      <c r="D832" s="43"/>
      <c r="E832" s="42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</row>
    <row r="833" ht="15.75" customHeight="1">
      <c r="A833" s="42"/>
      <c r="B833" s="43"/>
      <c r="C833" s="43"/>
      <c r="D833" s="43"/>
      <c r="E833" s="42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</row>
    <row r="834" ht="15.75" customHeight="1">
      <c r="A834" s="42"/>
      <c r="B834" s="43"/>
      <c r="C834" s="43"/>
      <c r="D834" s="43"/>
      <c r="E834" s="42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</row>
    <row r="835" ht="15.75" customHeight="1">
      <c r="A835" s="42"/>
      <c r="B835" s="43"/>
      <c r="C835" s="43"/>
      <c r="D835" s="43"/>
      <c r="E835" s="42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</row>
    <row r="836" ht="15.75" customHeight="1">
      <c r="A836" s="42"/>
      <c r="B836" s="43"/>
      <c r="C836" s="43"/>
      <c r="D836" s="43"/>
      <c r="E836" s="42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</row>
    <row r="837" ht="15.75" customHeight="1">
      <c r="A837" s="42"/>
      <c r="B837" s="43"/>
      <c r="C837" s="43"/>
      <c r="D837" s="43"/>
      <c r="E837" s="42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</row>
    <row r="838" ht="15.75" customHeight="1">
      <c r="A838" s="42"/>
      <c r="B838" s="43"/>
      <c r="C838" s="43"/>
      <c r="D838" s="43"/>
      <c r="E838" s="42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</row>
    <row r="839" ht="15.75" customHeight="1">
      <c r="A839" s="42"/>
      <c r="B839" s="43"/>
      <c r="C839" s="43"/>
      <c r="D839" s="43"/>
      <c r="E839" s="42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</row>
    <row r="840" ht="15.75" customHeight="1">
      <c r="A840" s="42"/>
      <c r="B840" s="43"/>
      <c r="C840" s="43"/>
      <c r="D840" s="43"/>
      <c r="E840" s="42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</row>
    <row r="841" ht="15.75" customHeight="1">
      <c r="A841" s="42"/>
      <c r="B841" s="43"/>
      <c r="C841" s="43"/>
      <c r="D841" s="43"/>
      <c r="E841" s="42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</row>
    <row r="842" ht="15.75" customHeight="1">
      <c r="A842" s="42"/>
      <c r="B842" s="43"/>
      <c r="C842" s="43"/>
      <c r="D842" s="43"/>
      <c r="E842" s="42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</row>
    <row r="843" ht="15.75" customHeight="1">
      <c r="A843" s="42"/>
      <c r="B843" s="43"/>
      <c r="C843" s="43"/>
      <c r="D843" s="43"/>
      <c r="E843" s="42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</row>
    <row r="844" ht="15.75" customHeight="1">
      <c r="A844" s="42"/>
      <c r="B844" s="43"/>
      <c r="C844" s="43"/>
      <c r="D844" s="43"/>
      <c r="E844" s="42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</row>
    <row r="845" ht="15.75" customHeight="1">
      <c r="A845" s="42"/>
      <c r="B845" s="43"/>
      <c r="C845" s="43"/>
      <c r="D845" s="43"/>
      <c r="E845" s="42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</row>
    <row r="846" ht="15.75" customHeight="1">
      <c r="A846" s="42"/>
      <c r="B846" s="43"/>
      <c r="C846" s="43"/>
      <c r="D846" s="43"/>
      <c r="E846" s="42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</row>
    <row r="847" ht="15.75" customHeight="1">
      <c r="A847" s="42"/>
      <c r="B847" s="43"/>
      <c r="C847" s="43"/>
      <c r="D847" s="43"/>
      <c r="E847" s="42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</row>
    <row r="848" ht="15.75" customHeight="1">
      <c r="A848" s="42"/>
      <c r="B848" s="43"/>
      <c r="C848" s="43"/>
      <c r="D848" s="43"/>
      <c r="E848" s="42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</row>
    <row r="849" ht="15.75" customHeight="1">
      <c r="A849" s="42"/>
      <c r="B849" s="43"/>
      <c r="C849" s="43"/>
      <c r="D849" s="43"/>
      <c r="E849" s="42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</row>
    <row r="850" ht="15.75" customHeight="1">
      <c r="A850" s="42"/>
      <c r="B850" s="43"/>
      <c r="C850" s="43"/>
      <c r="D850" s="43"/>
      <c r="E850" s="42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</row>
    <row r="851" ht="15.75" customHeight="1">
      <c r="A851" s="42"/>
      <c r="B851" s="43"/>
      <c r="C851" s="43"/>
      <c r="D851" s="43"/>
      <c r="E851" s="42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</row>
    <row r="852" ht="15.75" customHeight="1">
      <c r="A852" s="42"/>
      <c r="B852" s="43"/>
      <c r="C852" s="43"/>
      <c r="D852" s="43"/>
      <c r="E852" s="42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</row>
    <row r="853" ht="15.75" customHeight="1">
      <c r="A853" s="42"/>
      <c r="B853" s="43"/>
      <c r="C853" s="43"/>
      <c r="D853" s="43"/>
      <c r="E853" s="42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</row>
    <row r="854" ht="15.75" customHeight="1">
      <c r="A854" s="42"/>
      <c r="B854" s="43"/>
      <c r="C854" s="43"/>
      <c r="D854" s="43"/>
      <c r="E854" s="42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</row>
    <row r="855" ht="15.75" customHeight="1">
      <c r="A855" s="42"/>
      <c r="B855" s="43"/>
      <c r="C855" s="43"/>
      <c r="D855" s="43"/>
      <c r="E855" s="42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</row>
    <row r="856" ht="15.75" customHeight="1">
      <c r="A856" s="42"/>
      <c r="B856" s="43"/>
      <c r="C856" s="43"/>
      <c r="D856" s="43"/>
      <c r="E856" s="42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</row>
    <row r="857" ht="15.75" customHeight="1">
      <c r="A857" s="42"/>
      <c r="B857" s="43"/>
      <c r="C857" s="43"/>
      <c r="D857" s="43"/>
      <c r="E857" s="42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</row>
    <row r="858" ht="15.75" customHeight="1">
      <c r="A858" s="42"/>
      <c r="B858" s="43"/>
      <c r="C858" s="43"/>
      <c r="D858" s="43"/>
      <c r="E858" s="42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</row>
    <row r="859" ht="15.75" customHeight="1">
      <c r="A859" s="42"/>
      <c r="B859" s="43"/>
      <c r="C859" s="43"/>
      <c r="D859" s="43"/>
      <c r="E859" s="42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</row>
    <row r="860" ht="15.75" customHeight="1">
      <c r="A860" s="42"/>
      <c r="B860" s="43"/>
      <c r="C860" s="43"/>
      <c r="D860" s="43"/>
      <c r="E860" s="42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</row>
    <row r="861" ht="15.75" customHeight="1">
      <c r="A861" s="42"/>
      <c r="B861" s="43"/>
      <c r="C861" s="43"/>
      <c r="D861" s="43"/>
      <c r="E861" s="42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</row>
    <row r="862" ht="15.75" customHeight="1">
      <c r="A862" s="42"/>
      <c r="B862" s="43"/>
      <c r="C862" s="43"/>
      <c r="D862" s="43"/>
      <c r="E862" s="42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</row>
    <row r="863" ht="15.75" customHeight="1">
      <c r="A863" s="42"/>
      <c r="B863" s="43"/>
      <c r="C863" s="43"/>
      <c r="D863" s="43"/>
      <c r="E863" s="42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</row>
    <row r="864" ht="15.75" customHeight="1">
      <c r="A864" s="42"/>
      <c r="B864" s="43"/>
      <c r="C864" s="43"/>
      <c r="D864" s="43"/>
      <c r="E864" s="42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</row>
    <row r="865" ht="15.75" customHeight="1">
      <c r="A865" s="42"/>
      <c r="B865" s="43"/>
      <c r="C865" s="43"/>
      <c r="D865" s="43"/>
      <c r="E865" s="42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</row>
    <row r="866" ht="15.75" customHeight="1">
      <c r="A866" s="42"/>
      <c r="B866" s="43"/>
      <c r="C866" s="43"/>
      <c r="D866" s="43"/>
      <c r="E866" s="42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</row>
    <row r="867" ht="15.75" customHeight="1">
      <c r="A867" s="42"/>
      <c r="B867" s="43"/>
      <c r="C867" s="43"/>
      <c r="D867" s="43"/>
      <c r="E867" s="42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</row>
    <row r="868" ht="15.75" customHeight="1">
      <c r="A868" s="42"/>
      <c r="B868" s="43"/>
      <c r="C868" s="43"/>
      <c r="D868" s="43"/>
      <c r="E868" s="42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</row>
    <row r="869" ht="15.75" customHeight="1">
      <c r="A869" s="42"/>
      <c r="B869" s="43"/>
      <c r="C869" s="43"/>
      <c r="D869" s="43"/>
      <c r="E869" s="42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</row>
    <row r="870" ht="15.75" customHeight="1">
      <c r="A870" s="42"/>
      <c r="B870" s="43"/>
      <c r="C870" s="43"/>
      <c r="D870" s="43"/>
      <c r="E870" s="42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</row>
    <row r="871" ht="15.75" customHeight="1">
      <c r="A871" s="42"/>
      <c r="B871" s="43"/>
      <c r="C871" s="43"/>
      <c r="D871" s="43"/>
      <c r="E871" s="42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</row>
    <row r="872" ht="15.75" customHeight="1">
      <c r="A872" s="42"/>
      <c r="B872" s="43"/>
      <c r="C872" s="43"/>
      <c r="D872" s="43"/>
      <c r="E872" s="42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</row>
    <row r="873" ht="15.75" customHeight="1">
      <c r="A873" s="42"/>
      <c r="B873" s="43"/>
      <c r="C873" s="43"/>
      <c r="D873" s="43"/>
      <c r="E873" s="42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</row>
    <row r="874" ht="15.75" customHeight="1">
      <c r="A874" s="42"/>
      <c r="B874" s="43"/>
      <c r="C874" s="43"/>
      <c r="D874" s="43"/>
      <c r="E874" s="42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</row>
    <row r="875" ht="15.75" customHeight="1">
      <c r="A875" s="42"/>
      <c r="B875" s="43"/>
      <c r="C875" s="43"/>
      <c r="D875" s="43"/>
      <c r="E875" s="42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</row>
    <row r="876" ht="15.75" customHeight="1">
      <c r="A876" s="42"/>
      <c r="B876" s="43"/>
      <c r="C876" s="43"/>
      <c r="D876" s="43"/>
      <c r="E876" s="42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</row>
    <row r="877" ht="15.75" customHeight="1">
      <c r="A877" s="42"/>
      <c r="B877" s="43"/>
      <c r="C877" s="43"/>
      <c r="D877" s="43"/>
      <c r="E877" s="42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</row>
    <row r="878" ht="15.75" customHeight="1">
      <c r="A878" s="42"/>
      <c r="B878" s="43"/>
      <c r="C878" s="43"/>
      <c r="D878" s="43"/>
      <c r="E878" s="42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</row>
    <row r="879" ht="15.75" customHeight="1">
      <c r="A879" s="42"/>
      <c r="B879" s="43"/>
      <c r="C879" s="43"/>
      <c r="D879" s="43"/>
      <c r="E879" s="42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</row>
    <row r="880" ht="15.75" customHeight="1">
      <c r="A880" s="42"/>
      <c r="B880" s="43"/>
      <c r="C880" s="43"/>
      <c r="D880" s="43"/>
      <c r="E880" s="42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</row>
    <row r="881" ht="15.75" customHeight="1">
      <c r="A881" s="42"/>
      <c r="B881" s="43"/>
      <c r="C881" s="43"/>
      <c r="D881" s="43"/>
      <c r="E881" s="42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</row>
    <row r="882" ht="15.75" customHeight="1">
      <c r="A882" s="42"/>
      <c r="B882" s="43"/>
      <c r="C882" s="43"/>
      <c r="D882" s="43"/>
      <c r="E882" s="42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</row>
    <row r="883" ht="15.75" customHeight="1">
      <c r="A883" s="42"/>
      <c r="B883" s="43"/>
      <c r="C883" s="43"/>
      <c r="D883" s="43"/>
      <c r="E883" s="42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</row>
    <row r="884" ht="15.75" customHeight="1">
      <c r="A884" s="42"/>
      <c r="B884" s="43"/>
      <c r="C884" s="43"/>
      <c r="D884" s="43"/>
      <c r="E884" s="42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</row>
    <row r="885" ht="15.75" customHeight="1">
      <c r="A885" s="42"/>
      <c r="B885" s="43"/>
      <c r="C885" s="43"/>
      <c r="D885" s="43"/>
      <c r="E885" s="42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</row>
    <row r="886" ht="15.75" customHeight="1">
      <c r="A886" s="42"/>
      <c r="B886" s="43"/>
      <c r="C886" s="43"/>
      <c r="D886" s="43"/>
      <c r="E886" s="42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</row>
    <row r="887" ht="15.75" customHeight="1">
      <c r="A887" s="42"/>
      <c r="B887" s="43"/>
      <c r="C887" s="43"/>
      <c r="D887" s="43"/>
      <c r="E887" s="42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</row>
    <row r="888" ht="15.75" customHeight="1">
      <c r="A888" s="42"/>
      <c r="B888" s="43"/>
      <c r="C888" s="43"/>
      <c r="D888" s="43"/>
      <c r="E888" s="42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</row>
    <row r="889" ht="15.75" customHeight="1">
      <c r="A889" s="42"/>
      <c r="B889" s="43"/>
      <c r="C889" s="43"/>
      <c r="D889" s="43"/>
      <c r="E889" s="42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</row>
    <row r="890" ht="15.75" customHeight="1">
      <c r="A890" s="42"/>
      <c r="B890" s="43"/>
      <c r="C890" s="43"/>
      <c r="D890" s="43"/>
      <c r="E890" s="42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</row>
    <row r="891" ht="15.75" customHeight="1">
      <c r="A891" s="42"/>
      <c r="B891" s="43"/>
      <c r="C891" s="43"/>
      <c r="D891" s="43"/>
      <c r="E891" s="42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</row>
    <row r="892" ht="15.75" customHeight="1">
      <c r="A892" s="42"/>
      <c r="B892" s="43"/>
      <c r="C892" s="43"/>
      <c r="D892" s="43"/>
      <c r="E892" s="42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</row>
    <row r="893" ht="15.75" customHeight="1">
      <c r="A893" s="42"/>
      <c r="B893" s="43"/>
      <c r="C893" s="43"/>
      <c r="D893" s="43"/>
      <c r="E893" s="42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</row>
    <row r="894" ht="15.75" customHeight="1">
      <c r="A894" s="42"/>
      <c r="B894" s="43"/>
      <c r="C894" s="43"/>
      <c r="D894" s="43"/>
      <c r="E894" s="42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</row>
    <row r="895" ht="15.75" customHeight="1">
      <c r="A895" s="42"/>
      <c r="B895" s="43"/>
      <c r="C895" s="43"/>
      <c r="D895" s="43"/>
      <c r="E895" s="42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</row>
    <row r="896" ht="15.75" customHeight="1">
      <c r="A896" s="42"/>
      <c r="B896" s="43"/>
      <c r="C896" s="43"/>
      <c r="D896" s="43"/>
      <c r="E896" s="42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</row>
    <row r="897" ht="15.75" customHeight="1">
      <c r="A897" s="42"/>
      <c r="B897" s="43"/>
      <c r="C897" s="43"/>
      <c r="D897" s="43"/>
      <c r="E897" s="42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</row>
    <row r="898" ht="15.75" customHeight="1">
      <c r="A898" s="42"/>
      <c r="B898" s="43"/>
      <c r="C898" s="43"/>
      <c r="D898" s="43"/>
      <c r="E898" s="42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</row>
    <row r="899" ht="15.75" customHeight="1">
      <c r="A899" s="42"/>
      <c r="B899" s="43"/>
      <c r="C899" s="43"/>
      <c r="D899" s="43"/>
      <c r="E899" s="42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</row>
    <row r="900" ht="15.75" customHeight="1">
      <c r="A900" s="42"/>
      <c r="B900" s="43"/>
      <c r="C900" s="43"/>
      <c r="D900" s="43"/>
      <c r="E900" s="42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</row>
    <row r="901" ht="15.75" customHeight="1">
      <c r="A901" s="42"/>
      <c r="B901" s="43"/>
      <c r="C901" s="43"/>
      <c r="D901" s="43"/>
      <c r="E901" s="42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</row>
    <row r="902" ht="15.75" customHeight="1">
      <c r="A902" s="42"/>
      <c r="B902" s="43"/>
      <c r="C902" s="43"/>
      <c r="D902" s="43"/>
      <c r="E902" s="42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</row>
    <row r="903" ht="15.75" customHeight="1">
      <c r="A903" s="42"/>
      <c r="B903" s="43"/>
      <c r="C903" s="43"/>
      <c r="D903" s="43"/>
      <c r="E903" s="42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</row>
    <row r="904" ht="15.75" customHeight="1">
      <c r="A904" s="42"/>
      <c r="B904" s="43"/>
      <c r="C904" s="43"/>
      <c r="D904" s="43"/>
      <c r="E904" s="42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</row>
    <row r="905" ht="15.75" customHeight="1">
      <c r="A905" s="42"/>
      <c r="B905" s="43"/>
      <c r="C905" s="43"/>
      <c r="D905" s="43"/>
      <c r="E905" s="42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</row>
    <row r="906" ht="15.75" customHeight="1">
      <c r="A906" s="42"/>
      <c r="B906" s="43"/>
      <c r="C906" s="43"/>
      <c r="D906" s="43"/>
      <c r="E906" s="42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</row>
    <row r="907" ht="15.75" customHeight="1">
      <c r="A907" s="42"/>
      <c r="B907" s="43"/>
      <c r="C907" s="43"/>
      <c r="D907" s="43"/>
      <c r="E907" s="42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</row>
    <row r="908" ht="15.75" customHeight="1">
      <c r="A908" s="42"/>
      <c r="B908" s="43"/>
      <c r="C908" s="43"/>
      <c r="D908" s="43"/>
      <c r="E908" s="42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</row>
    <row r="909" ht="15.75" customHeight="1">
      <c r="A909" s="42"/>
      <c r="B909" s="43"/>
      <c r="C909" s="43"/>
      <c r="D909" s="43"/>
      <c r="E909" s="42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</row>
    <row r="910" ht="15.75" customHeight="1">
      <c r="A910" s="42"/>
      <c r="B910" s="43"/>
      <c r="C910" s="43"/>
      <c r="D910" s="43"/>
      <c r="E910" s="42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</row>
    <row r="911" ht="15.75" customHeight="1">
      <c r="A911" s="42"/>
      <c r="B911" s="43"/>
      <c r="C911" s="43"/>
      <c r="D911" s="43"/>
      <c r="E911" s="42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</row>
    <row r="912" ht="15.75" customHeight="1">
      <c r="A912" s="42"/>
      <c r="B912" s="43"/>
      <c r="C912" s="43"/>
      <c r="D912" s="43"/>
      <c r="E912" s="42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</row>
    <row r="913" ht="15.75" customHeight="1">
      <c r="A913" s="42"/>
      <c r="B913" s="43"/>
      <c r="C913" s="43"/>
      <c r="D913" s="43"/>
      <c r="E913" s="42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</row>
    <row r="914" ht="15.75" customHeight="1">
      <c r="A914" s="42"/>
      <c r="B914" s="43"/>
      <c r="C914" s="43"/>
      <c r="D914" s="43"/>
      <c r="E914" s="42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</row>
    <row r="915" ht="15.75" customHeight="1">
      <c r="A915" s="42"/>
      <c r="B915" s="43"/>
      <c r="C915" s="43"/>
      <c r="D915" s="43"/>
      <c r="E915" s="42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</row>
    <row r="916" ht="15.75" customHeight="1">
      <c r="A916" s="42"/>
      <c r="B916" s="43"/>
      <c r="C916" s="43"/>
      <c r="D916" s="43"/>
      <c r="E916" s="42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</row>
    <row r="917" ht="15.75" customHeight="1">
      <c r="A917" s="42"/>
      <c r="B917" s="43"/>
      <c r="C917" s="43"/>
      <c r="D917" s="43"/>
      <c r="E917" s="42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</row>
    <row r="918" ht="15.75" customHeight="1">
      <c r="A918" s="42"/>
      <c r="B918" s="43"/>
      <c r="C918" s="43"/>
      <c r="D918" s="43"/>
      <c r="E918" s="42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</row>
    <row r="919" ht="15.75" customHeight="1">
      <c r="A919" s="42"/>
      <c r="B919" s="43"/>
      <c r="C919" s="43"/>
      <c r="D919" s="43"/>
      <c r="E919" s="42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</row>
    <row r="920" ht="15.75" customHeight="1">
      <c r="A920" s="42"/>
      <c r="B920" s="43"/>
      <c r="C920" s="43"/>
      <c r="D920" s="43"/>
      <c r="E920" s="42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</row>
    <row r="921" ht="15.75" customHeight="1">
      <c r="A921" s="42"/>
      <c r="B921" s="43"/>
      <c r="C921" s="43"/>
      <c r="D921" s="43"/>
      <c r="E921" s="42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</row>
    <row r="922" ht="15.75" customHeight="1">
      <c r="A922" s="42"/>
      <c r="B922" s="43"/>
      <c r="C922" s="43"/>
      <c r="D922" s="43"/>
      <c r="E922" s="42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</row>
    <row r="923" ht="15.75" customHeight="1">
      <c r="A923" s="42"/>
      <c r="B923" s="43"/>
      <c r="C923" s="43"/>
      <c r="D923" s="43"/>
      <c r="E923" s="42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</row>
    <row r="924" ht="15.75" customHeight="1">
      <c r="A924" s="42"/>
      <c r="B924" s="43"/>
      <c r="C924" s="43"/>
      <c r="D924" s="43"/>
      <c r="E924" s="42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</row>
    <row r="925" ht="15.75" customHeight="1">
      <c r="A925" s="42"/>
      <c r="B925" s="43"/>
      <c r="C925" s="43"/>
      <c r="D925" s="43"/>
      <c r="E925" s="42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</row>
    <row r="926" ht="15.75" customHeight="1">
      <c r="A926" s="42"/>
      <c r="B926" s="43"/>
      <c r="C926" s="43"/>
      <c r="D926" s="43"/>
      <c r="E926" s="42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</row>
    <row r="927" ht="15.75" customHeight="1">
      <c r="A927" s="42"/>
      <c r="B927" s="43"/>
      <c r="C927" s="43"/>
      <c r="D927" s="43"/>
      <c r="E927" s="42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</row>
    <row r="928" ht="15.75" customHeight="1">
      <c r="A928" s="42"/>
      <c r="B928" s="43"/>
      <c r="C928" s="43"/>
      <c r="D928" s="43"/>
      <c r="E928" s="42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</row>
    <row r="929" ht="15.75" customHeight="1">
      <c r="A929" s="42"/>
      <c r="B929" s="43"/>
      <c r="C929" s="43"/>
      <c r="D929" s="43"/>
      <c r="E929" s="42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</row>
    <row r="930" ht="15.75" customHeight="1">
      <c r="A930" s="42"/>
      <c r="B930" s="43"/>
      <c r="C930" s="43"/>
      <c r="D930" s="43"/>
      <c r="E930" s="42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</row>
    <row r="931" ht="15.75" customHeight="1">
      <c r="A931" s="42"/>
      <c r="B931" s="43"/>
      <c r="C931" s="43"/>
      <c r="D931" s="43"/>
      <c r="E931" s="42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</row>
    <row r="932" ht="15.75" customHeight="1">
      <c r="A932" s="42"/>
      <c r="B932" s="43"/>
      <c r="C932" s="43"/>
      <c r="D932" s="43"/>
      <c r="E932" s="42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</row>
    <row r="933" ht="15.75" customHeight="1">
      <c r="A933" s="42"/>
      <c r="B933" s="43"/>
      <c r="C933" s="43"/>
      <c r="D933" s="43"/>
      <c r="E933" s="42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</row>
    <row r="934" ht="15.75" customHeight="1">
      <c r="A934" s="42"/>
      <c r="B934" s="43"/>
      <c r="C934" s="43"/>
      <c r="D934" s="43"/>
      <c r="E934" s="42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</row>
    <row r="935" ht="15.75" customHeight="1">
      <c r="A935" s="42"/>
      <c r="B935" s="43"/>
      <c r="C935" s="43"/>
      <c r="D935" s="43"/>
      <c r="E935" s="42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</row>
    <row r="936" ht="15.75" customHeight="1">
      <c r="A936" s="42"/>
      <c r="B936" s="43"/>
      <c r="C936" s="43"/>
      <c r="D936" s="43"/>
      <c r="E936" s="42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</row>
    <row r="937" ht="15.75" customHeight="1">
      <c r="A937" s="42"/>
      <c r="B937" s="43"/>
      <c r="C937" s="43"/>
      <c r="D937" s="43"/>
      <c r="E937" s="42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</row>
    <row r="938" ht="15.75" customHeight="1">
      <c r="A938" s="42"/>
      <c r="B938" s="43"/>
      <c r="C938" s="43"/>
      <c r="D938" s="43"/>
      <c r="E938" s="42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</row>
    <row r="939" ht="15.75" customHeight="1">
      <c r="A939" s="42"/>
      <c r="B939" s="43"/>
      <c r="C939" s="43"/>
      <c r="D939" s="43"/>
      <c r="E939" s="42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</row>
    <row r="940" ht="15.75" customHeight="1">
      <c r="A940" s="42"/>
      <c r="B940" s="43"/>
      <c r="C940" s="43"/>
      <c r="D940" s="43"/>
      <c r="E940" s="42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</row>
    <row r="941" ht="15.75" customHeight="1">
      <c r="A941" s="42"/>
      <c r="B941" s="43"/>
      <c r="C941" s="43"/>
      <c r="D941" s="43"/>
      <c r="E941" s="42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</row>
    <row r="942" ht="15.75" customHeight="1">
      <c r="A942" s="42"/>
      <c r="B942" s="43"/>
      <c r="C942" s="43"/>
      <c r="D942" s="43"/>
      <c r="E942" s="42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</row>
    <row r="943" ht="15.75" customHeight="1">
      <c r="A943" s="42"/>
      <c r="B943" s="43"/>
      <c r="C943" s="43"/>
      <c r="D943" s="43"/>
      <c r="E943" s="42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</row>
    <row r="944" ht="15.75" customHeight="1">
      <c r="A944" s="42"/>
      <c r="B944" s="43"/>
      <c r="C944" s="43"/>
      <c r="D944" s="43"/>
      <c r="E944" s="42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</row>
    <row r="945" ht="15.75" customHeight="1">
      <c r="A945" s="42"/>
      <c r="B945" s="43"/>
      <c r="C945" s="43"/>
      <c r="D945" s="43"/>
      <c r="E945" s="42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</row>
    <row r="946" ht="15.75" customHeight="1">
      <c r="A946" s="42"/>
      <c r="B946" s="43"/>
      <c r="C946" s="43"/>
      <c r="D946" s="43"/>
      <c r="E946" s="42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</row>
    <row r="947" ht="15.75" customHeight="1">
      <c r="A947" s="42"/>
      <c r="B947" s="43"/>
      <c r="C947" s="43"/>
      <c r="D947" s="43"/>
      <c r="E947" s="42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</row>
    <row r="948" ht="15.75" customHeight="1">
      <c r="A948" s="42"/>
      <c r="B948" s="43"/>
      <c r="C948" s="43"/>
      <c r="D948" s="43"/>
      <c r="E948" s="42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</row>
    <row r="949" ht="15.75" customHeight="1">
      <c r="A949" s="42"/>
      <c r="B949" s="43"/>
      <c r="C949" s="43"/>
      <c r="D949" s="43"/>
      <c r="E949" s="42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</row>
    <row r="950" ht="15.75" customHeight="1">
      <c r="A950" s="42"/>
      <c r="B950" s="43"/>
      <c r="C950" s="43"/>
      <c r="D950" s="43"/>
      <c r="E950" s="42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</row>
    <row r="951" ht="15.75" customHeight="1">
      <c r="A951" s="42"/>
      <c r="B951" s="43"/>
      <c r="C951" s="43"/>
      <c r="D951" s="43"/>
      <c r="E951" s="42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</row>
    <row r="952" ht="15.75" customHeight="1">
      <c r="A952" s="42"/>
      <c r="B952" s="43"/>
      <c r="C952" s="43"/>
      <c r="D952" s="43"/>
      <c r="E952" s="42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</row>
    <row r="953" ht="15.75" customHeight="1">
      <c r="A953" s="42"/>
      <c r="B953" s="43"/>
      <c r="C953" s="43"/>
      <c r="D953" s="43"/>
      <c r="E953" s="42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</row>
    <row r="954" ht="15.75" customHeight="1">
      <c r="A954" s="42"/>
      <c r="B954" s="43"/>
      <c r="C954" s="43"/>
      <c r="D954" s="43"/>
      <c r="E954" s="42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</row>
    <row r="955" ht="15.75" customHeight="1">
      <c r="A955" s="42"/>
      <c r="B955" s="43"/>
      <c r="C955" s="43"/>
      <c r="D955" s="43"/>
      <c r="E955" s="42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</row>
    <row r="956" ht="15.75" customHeight="1">
      <c r="A956" s="42"/>
      <c r="B956" s="43"/>
      <c r="C956" s="43"/>
      <c r="D956" s="43"/>
      <c r="E956" s="42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</row>
    <row r="957" ht="15.75" customHeight="1">
      <c r="A957" s="42"/>
      <c r="B957" s="43"/>
      <c r="C957" s="43"/>
      <c r="D957" s="43"/>
      <c r="E957" s="42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</row>
    <row r="958" ht="15.75" customHeight="1">
      <c r="A958" s="42"/>
      <c r="B958" s="43"/>
      <c r="C958" s="43"/>
      <c r="D958" s="43"/>
      <c r="E958" s="42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</row>
    <row r="959" ht="15.75" customHeight="1">
      <c r="A959" s="42"/>
      <c r="B959" s="43"/>
      <c r="C959" s="43"/>
      <c r="D959" s="43"/>
      <c r="E959" s="42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</row>
    <row r="960" ht="15.75" customHeight="1">
      <c r="A960" s="42"/>
      <c r="B960" s="43"/>
      <c r="C960" s="43"/>
      <c r="D960" s="43"/>
      <c r="E960" s="42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</row>
    <row r="961" ht="15.75" customHeight="1">
      <c r="A961" s="42"/>
      <c r="B961" s="43"/>
      <c r="C961" s="43"/>
      <c r="D961" s="43"/>
      <c r="E961" s="42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</row>
    <row r="962" ht="15.75" customHeight="1">
      <c r="A962" s="42"/>
      <c r="B962" s="43"/>
      <c r="C962" s="43"/>
      <c r="D962" s="43"/>
      <c r="E962" s="42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</row>
    <row r="963" ht="15.75" customHeight="1">
      <c r="A963" s="42"/>
      <c r="B963" s="43"/>
      <c r="C963" s="43"/>
      <c r="D963" s="43"/>
      <c r="E963" s="42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</row>
    <row r="964" ht="15.75" customHeight="1">
      <c r="A964" s="42"/>
      <c r="B964" s="43"/>
      <c r="C964" s="43"/>
      <c r="D964" s="43"/>
      <c r="E964" s="42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</row>
    <row r="965" ht="15.75" customHeight="1">
      <c r="A965" s="42"/>
      <c r="B965" s="43"/>
      <c r="C965" s="43"/>
      <c r="D965" s="43"/>
      <c r="E965" s="42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</row>
    <row r="966" ht="15.75" customHeight="1">
      <c r="A966" s="42"/>
      <c r="B966" s="43"/>
      <c r="C966" s="43"/>
      <c r="D966" s="43"/>
      <c r="E966" s="42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</row>
    <row r="967" ht="15.75" customHeight="1">
      <c r="A967" s="42"/>
      <c r="B967" s="43"/>
      <c r="C967" s="43"/>
      <c r="D967" s="43"/>
      <c r="E967" s="42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</row>
    <row r="968" ht="15.75" customHeight="1">
      <c r="A968" s="42"/>
      <c r="B968" s="43"/>
      <c r="C968" s="43"/>
      <c r="D968" s="43"/>
      <c r="E968" s="42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</row>
    <row r="969" ht="15.75" customHeight="1">
      <c r="A969" s="42"/>
      <c r="B969" s="43"/>
      <c r="C969" s="43"/>
      <c r="D969" s="43"/>
      <c r="E969" s="42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</row>
    <row r="970" ht="15.75" customHeight="1">
      <c r="A970" s="42"/>
      <c r="B970" s="43"/>
      <c r="C970" s="43"/>
      <c r="D970" s="43"/>
      <c r="E970" s="42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</row>
    <row r="971" ht="15.75" customHeight="1">
      <c r="A971" s="42"/>
      <c r="B971" s="43"/>
      <c r="C971" s="43"/>
      <c r="D971" s="43"/>
      <c r="E971" s="42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</row>
    <row r="972" ht="15.75" customHeight="1">
      <c r="A972" s="42"/>
      <c r="B972" s="43"/>
      <c r="C972" s="43"/>
      <c r="D972" s="43"/>
      <c r="E972" s="42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</row>
    <row r="973" ht="15.75" customHeight="1">
      <c r="A973" s="42"/>
      <c r="B973" s="43"/>
      <c r="C973" s="43"/>
      <c r="D973" s="43"/>
      <c r="E973" s="42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</row>
    <row r="974" ht="15.75" customHeight="1">
      <c r="A974" s="42"/>
      <c r="B974" s="43"/>
      <c r="C974" s="43"/>
      <c r="D974" s="43"/>
      <c r="E974" s="42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</row>
    <row r="975" ht="15.75" customHeight="1">
      <c r="A975" s="42"/>
      <c r="B975" s="43"/>
      <c r="C975" s="43"/>
      <c r="D975" s="43"/>
      <c r="E975" s="42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</row>
    <row r="976" ht="15.75" customHeight="1">
      <c r="A976" s="42"/>
      <c r="B976" s="43"/>
      <c r="C976" s="43"/>
      <c r="D976" s="43"/>
      <c r="E976" s="42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</row>
    <row r="977" ht="15.75" customHeight="1">
      <c r="A977" s="42"/>
      <c r="B977" s="43"/>
      <c r="C977" s="43"/>
      <c r="D977" s="43"/>
      <c r="E977" s="42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</row>
    <row r="978" ht="15.75" customHeight="1">
      <c r="A978" s="42"/>
      <c r="B978" s="43"/>
      <c r="C978" s="43"/>
      <c r="D978" s="43"/>
      <c r="E978" s="42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</row>
    <row r="979" ht="15.75" customHeight="1">
      <c r="A979" s="42"/>
      <c r="B979" s="43"/>
      <c r="C979" s="43"/>
      <c r="D979" s="43"/>
      <c r="E979" s="42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</row>
    <row r="980" ht="15.75" customHeight="1">
      <c r="A980" s="42"/>
      <c r="B980" s="43"/>
      <c r="C980" s="43"/>
      <c r="D980" s="43"/>
      <c r="E980" s="42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</row>
    <row r="981" ht="15.75" customHeight="1">
      <c r="A981" s="42"/>
      <c r="B981" s="43"/>
      <c r="C981" s="43"/>
      <c r="D981" s="43"/>
      <c r="E981" s="42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</row>
    <row r="982" ht="15.75" customHeight="1">
      <c r="A982" s="42"/>
      <c r="B982" s="43"/>
      <c r="C982" s="43"/>
      <c r="D982" s="43"/>
      <c r="E982" s="42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</row>
    <row r="983" ht="15.75" customHeight="1">
      <c r="A983" s="42"/>
      <c r="B983" s="43"/>
      <c r="C983" s="43"/>
      <c r="D983" s="43"/>
      <c r="E983" s="42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</row>
    <row r="984" ht="15.75" customHeight="1">
      <c r="A984" s="42"/>
      <c r="B984" s="43"/>
      <c r="C984" s="43"/>
      <c r="D984" s="43"/>
      <c r="E984" s="42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</row>
    <row r="985" ht="15.75" customHeight="1">
      <c r="A985" s="42"/>
      <c r="B985" s="43"/>
      <c r="C985" s="43"/>
      <c r="D985" s="43"/>
      <c r="E985" s="42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</row>
    <row r="986" ht="15.75" customHeight="1">
      <c r="A986" s="42"/>
      <c r="B986" s="43"/>
      <c r="C986" s="43"/>
      <c r="D986" s="43"/>
      <c r="E986" s="42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</row>
    <row r="987" ht="15.75" customHeight="1">
      <c r="A987" s="42"/>
      <c r="B987" s="43"/>
      <c r="C987" s="43"/>
      <c r="D987" s="43"/>
      <c r="E987" s="42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</row>
    <row r="988" ht="15.75" customHeight="1">
      <c r="A988" s="42"/>
      <c r="B988" s="43"/>
      <c r="C988" s="43"/>
      <c r="D988" s="43"/>
      <c r="E988" s="42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</row>
    <row r="989" ht="15.75" customHeight="1">
      <c r="A989" s="42"/>
      <c r="B989" s="43"/>
      <c r="C989" s="43"/>
      <c r="D989" s="43"/>
      <c r="E989" s="42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</row>
    <row r="990" ht="15.75" customHeight="1">
      <c r="A990" s="42"/>
      <c r="B990" s="43"/>
      <c r="C990" s="43"/>
      <c r="D990" s="43"/>
      <c r="E990" s="42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</row>
    <row r="991" ht="15.75" customHeight="1">
      <c r="A991" s="42"/>
      <c r="B991" s="43"/>
      <c r="C991" s="43"/>
      <c r="D991" s="43"/>
      <c r="E991" s="42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</row>
    <row r="992" ht="15.75" customHeight="1">
      <c r="A992" s="42"/>
      <c r="B992" s="43"/>
      <c r="C992" s="43"/>
      <c r="D992" s="43"/>
      <c r="E992" s="42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</row>
    <row r="993" ht="15.75" customHeight="1">
      <c r="A993" s="42"/>
      <c r="B993" s="43"/>
      <c r="C993" s="43"/>
      <c r="D993" s="43"/>
      <c r="E993" s="42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</row>
    <row r="994" ht="15.75" customHeight="1">
      <c r="A994" s="42"/>
      <c r="B994" s="43"/>
      <c r="C994" s="43"/>
      <c r="D994" s="43"/>
      <c r="E994" s="42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</row>
    <row r="995" ht="15.75" customHeight="1">
      <c r="A995" s="42"/>
      <c r="B995" s="43"/>
      <c r="C995" s="43"/>
      <c r="D995" s="43"/>
      <c r="E995" s="42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</row>
    <row r="996" ht="15.75" customHeight="1">
      <c r="A996" s="42"/>
      <c r="B996" s="43"/>
      <c r="C996" s="43"/>
      <c r="D996" s="43"/>
      <c r="E996" s="42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</row>
    <row r="997" ht="15.75" customHeight="1">
      <c r="A997" s="42"/>
      <c r="B997" s="43"/>
      <c r="C997" s="43"/>
      <c r="D997" s="43"/>
      <c r="E997" s="42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</row>
    <row r="998" ht="15.75" customHeight="1">
      <c r="A998" s="42"/>
      <c r="B998" s="43"/>
      <c r="C998" s="43"/>
      <c r="D998" s="43"/>
      <c r="E998" s="42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</row>
    <row r="999" ht="15.75" customHeight="1">
      <c r="A999" s="42"/>
      <c r="B999" s="43"/>
      <c r="C999" s="43"/>
      <c r="D999" s="43"/>
      <c r="E999" s="42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</row>
    <row r="1000" ht="15.75" customHeight="1">
      <c r="A1000" s="42"/>
      <c r="B1000" s="43"/>
      <c r="C1000" s="43"/>
      <c r="D1000" s="43"/>
      <c r="E1000" s="42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</row>
  </sheetData>
  <conditionalFormatting sqref="L2:L13">
    <cfRule type="cellIs" dxfId="0" priority="1" operator="equal">
      <formula>0</formula>
    </cfRule>
  </conditionalFormatting>
  <conditionalFormatting sqref="L2:L13">
    <cfRule type="cellIs" dxfId="1" priority="2" operator="equal">
      <formula>-1</formula>
    </cfRule>
  </conditionalFormatting>
  <conditionalFormatting sqref="L2:L13">
    <cfRule type="cellIs" dxfId="2" priority="3" operator="equal">
      <formula>1</formula>
    </cfRule>
  </conditionalFormatting>
  <conditionalFormatting sqref="N2:T11">
    <cfRule type="cellIs" dxfId="1" priority="4" operator="equal">
      <formula>-1</formula>
    </cfRule>
  </conditionalFormatting>
  <conditionalFormatting sqref="N2:T11">
    <cfRule type="cellIs" dxfId="2" priority="5" operator="equal">
      <formula>1</formula>
    </cfRule>
  </conditionalFormatting>
  <conditionalFormatting sqref="N2:T11">
    <cfRule type="cellIs" dxfId="0" priority="6" operator="equal">
      <formula>0</formula>
    </cfRule>
  </conditionalFormatting>
  <conditionalFormatting sqref="V2:AB11">
    <cfRule type="cellIs" dxfId="1" priority="7" operator="equal">
      <formula>-1</formula>
    </cfRule>
  </conditionalFormatting>
  <conditionalFormatting sqref="V2:AB11">
    <cfRule type="cellIs" dxfId="2" priority="8" operator="equal">
      <formula>1</formula>
    </cfRule>
  </conditionalFormatting>
  <conditionalFormatting sqref="V2:AB11">
    <cfRule type="cellIs" dxfId="0" priority="9" operator="equal">
      <formula>0</formula>
    </cfRule>
  </conditionalFormatting>
  <conditionalFormatting sqref="AD2:AD13">
    <cfRule type="cellIs" dxfId="1" priority="10" operator="equal">
      <formula>-1</formula>
    </cfRule>
  </conditionalFormatting>
  <conditionalFormatting sqref="AD2:AD13">
    <cfRule type="cellIs" dxfId="2" priority="11" operator="equal">
      <formula>1</formula>
    </cfRule>
  </conditionalFormatting>
  <conditionalFormatting sqref="AD2:AD13">
    <cfRule type="cellIs" dxfId="0" priority="12" operator="equal">
      <formula>0</formula>
    </cfRule>
  </conditionalFormatting>
  <conditionalFormatting sqref="AH2:AH13">
    <cfRule type="cellIs" dxfId="0" priority="13" operator="equal">
      <formula>0</formula>
    </cfRule>
  </conditionalFormatting>
  <conditionalFormatting sqref="AH2:AH13">
    <cfRule type="cellIs" dxfId="1" priority="14" operator="equal">
      <formula>-1</formula>
    </cfRule>
  </conditionalFormatting>
  <conditionalFormatting sqref="AH2:AH13">
    <cfRule type="cellIs" dxfId="2" priority="15" operator="equal">
      <formula>1</formula>
    </cfRule>
  </conditionalFormatting>
  <conditionalFormatting sqref="AL2:AL13">
    <cfRule type="cellIs" dxfId="0" priority="16" operator="equal">
      <formula>0</formula>
    </cfRule>
  </conditionalFormatting>
  <conditionalFormatting sqref="AL2:AL13">
    <cfRule type="cellIs" dxfId="1" priority="17" operator="equal">
      <formula>-1</formula>
    </cfRule>
  </conditionalFormatting>
  <conditionalFormatting sqref="AL2:AL13">
    <cfRule type="cellIs" dxfId="2" priority="18" operator="equal">
      <formula>1</formula>
    </cfRule>
  </conditionalFormatting>
  <conditionalFormatting sqref="AP2:AP13">
    <cfRule type="cellIs" dxfId="0" priority="19" operator="equal">
      <formula>0</formula>
    </cfRule>
  </conditionalFormatting>
  <conditionalFormatting sqref="AP2:AP13">
    <cfRule type="cellIs" dxfId="1" priority="20" operator="equal">
      <formula>-1</formula>
    </cfRule>
  </conditionalFormatting>
  <conditionalFormatting sqref="AP2:AP13">
    <cfRule type="cellIs" dxfId="2" priority="21" operator="equal">
      <formula>1</formula>
    </cfRule>
  </conditionalFormatting>
  <conditionalFormatting sqref="AT2:AT13">
    <cfRule type="cellIs" dxfId="0" priority="22" operator="equal">
      <formula>0</formula>
    </cfRule>
  </conditionalFormatting>
  <conditionalFormatting sqref="AT2:AT13">
    <cfRule type="cellIs" dxfId="1" priority="23" operator="equal">
      <formula>-1</formula>
    </cfRule>
  </conditionalFormatting>
  <conditionalFormatting sqref="AT2:AT13">
    <cfRule type="cellIs" dxfId="2" priority="24" operator="equal">
      <formula>1</formula>
    </cfRule>
  </conditionalFormatting>
  <conditionalFormatting sqref="AX2:AX13">
    <cfRule type="cellIs" dxfId="0" priority="25" operator="equal">
      <formula>0</formula>
    </cfRule>
  </conditionalFormatting>
  <conditionalFormatting sqref="AX2:AX13">
    <cfRule type="cellIs" dxfId="1" priority="26" operator="equal">
      <formula>-1</formula>
    </cfRule>
  </conditionalFormatting>
  <conditionalFormatting sqref="AX2:AX13">
    <cfRule type="cellIs" dxfId="2" priority="27" operator="equal">
      <formula>1</formula>
    </cfRule>
  </conditionalFormatting>
  <conditionalFormatting sqref="N12:T13">
    <cfRule type="cellIs" dxfId="1" priority="28" operator="equal">
      <formula>-1</formula>
    </cfRule>
  </conditionalFormatting>
  <conditionalFormatting sqref="N12:T13">
    <cfRule type="cellIs" dxfId="2" priority="29" operator="equal">
      <formula>1</formula>
    </cfRule>
  </conditionalFormatting>
  <conditionalFormatting sqref="N12:T13">
    <cfRule type="cellIs" dxfId="0" priority="30" operator="equal">
      <formula>0</formula>
    </cfRule>
  </conditionalFormatting>
  <conditionalFormatting sqref="V12:AB13">
    <cfRule type="cellIs" dxfId="1" priority="31" operator="equal">
      <formula>-1</formula>
    </cfRule>
  </conditionalFormatting>
  <conditionalFormatting sqref="V12:AB13">
    <cfRule type="cellIs" dxfId="2" priority="32" operator="equal">
      <formula>1</formula>
    </cfRule>
  </conditionalFormatting>
  <conditionalFormatting sqref="V12:AB13">
    <cfRule type="cellIs" dxfId="0" priority="33" operator="equal">
      <formula>0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29"/>
    <col customWidth="1" min="2" max="2" width="8.71"/>
    <col customWidth="1" min="3" max="3" width="11.86"/>
    <col customWidth="1" min="4" max="4" width="10.57"/>
    <col customWidth="1" min="5" max="6" width="8.71"/>
    <col customWidth="1" min="7" max="7" width="11.86"/>
    <col customWidth="1" min="8" max="9" width="8.71"/>
    <col customWidth="1" min="10" max="10" width="6.57"/>
    <col customWidth="1" min="11" max="14" width="8.71"/>
    <col customWidth="1" min="15" max="16" width="3.29"/>
    <col customWidth="1" min="17" max="18" width="8.71"/>
    <col customWidth="1" min="19" max="19" width="3.71"/>
    <col customWidth="1" min="20" max="26" width="8.71"/>
  </cols>
  <sheetData>
    <row r="1" ht="14.25" customHeight="1">
      <c r="A1" s="52" t="s">
        <v>105</v>
      </c>
    </row>
    <row r="2" ht="14.25" customHeight="1">
      <c r="A2" s="52"/>
    </row>
    <row r="3" ht="14.25" customHeight="1">
      <c r="A3" s="53" t="s">
        <v>4</v>
      </c>
    </row>
    <row r="4" ht="14.25" customHeight="1">
      <c r="A4" s="54" t="s">
        <v>5</v>
      </c>
      <c r="B4" s="55" t="s">
        <v>6</v>
      </c>
      <c r="C4" s="55" t="s">
        <v>7</v>
      </c>
      <c r="D4" s="55" t="s">
        <v>8</v>
      </c>
      <c r="E4" s="55" t="s">
        <v>9</v>
      </c>
      <c r="F4" s="56" t="s">
        <v>10</v>
      </c>
    </row>
    <row r="5" ht="14.25" customHeight="1">
      <c r="A5" s="57">
        <v>1.0</v>
      </c>
      <c r="B5" s="58">
        <v>2.0</v>
      </c>
      <c r="C5" s="58">
        <v>3.0</v>
      </c>
      <c r="D5" s="58">
        <v>4.0</v>
      </c>
      <c r="E5" s="58">
        <v>5.0</v>
      </c>
      <c r="F5" s="59">
        <v>6.0</v>
      </c>
    </row>
    <row r="6" ht="14.25" customHeight="1"/>
    <row r="7" ht="14.25" customHeight="1">
      <c r="A7" s="60" t="s">
        <v>106</v>
      </c>
      <c r="J7" s="61" t="s">
        <v>107</v>
      </c>
    </row>
    <row r="8" ht="14.25" customHeight="1">
      <c r="A8" s="62" t="s">
        <v>108</v>
      </c>
    </row>
    <row r="9" ht="14.25" customHeight="1">
      <c r="A9" s="63" t="s">
        <v>109</v>
      </c>
      <c r="B9" s="46"/>
      <c r="C9" s="46"/>
      <c r="D9" s="46"/>
      <c r="E9" s="46"/>
      <c r="F9" s="46"/>
      <c r="G9" s="46"/>
      <c r="H9" s="46"/>
      <c r="I9" s="46"/>
    </row>
    <row r="10" ht="14.25" customHeight="1">
      <c r="A10" s="62" t="s">
        <v>110</v>
      </c>
    </row>
    <row r="11" ht="14.25" customHeight="1">
      <c r="A11" s="63" t="s">
        <v>111</v>
      </c>
      <c r="B11" s="46"/>
      <c r="C11" s="46"/>
      <c r="D11" s="46"/>
      <c r="E11" s="46"/>
      <c r="F11" s="46"/>
      <c r="G11" s="46"/>
      <c r="H11" s="46"/>
      <c r="I11" s="46"/>
    </row>
    <row r="12" ht="14.25" customHeight="1">
      <c r="A12" s="62" t="s">
        <v>112</v>
      </c>
    </row>
    <row r="13" ht="14.25" customHeight="1">
      <c r="A13" s="62" t="s">
        <v>113</v>
      </c>
    </row>
    <row r="14" ht="14.25" customHeight="1">
      <c r="A14" s="63" t="s">
        <v>114</v>
      </c>
      <c r="B14" s="46"/>
      <c r="C14" s="46"/>
      <c r="D14" s="46"/>
      <c r="E14" s="46"/>
      <c r="F14" s="46"/>
      <c r="G14" s="46"/>
      <c r="H14" s="46"/>
      <c r="I14" s="46"/>
    </row>
    <row r="15" ht="14.25" customHeight="1">
      <c r="A15" s="64"/>
    </row>
    <row r="16" ht="14.25" customHeight="1">
      <c r="A16" s="60" t="s">
        <v>13</v>
      </c>
      <c r="J16" s="61" t="s">
        <v>107</v>
      </c>
    </row>
    <row r="17" ht="14.25" customHeight="1">
      <c r="A17" s="63" t="s">
        <v>115</v>
      </c>
      <c r="B17" s="46"/>
      <c r="C17" s="46"/>
      <c r="D17" s="46"/>
      <c r="E17" s="46"/>
    </row>
    <row r="18" ht="14.25" customHeight="1">
      <c r="A18" s="63" t="s">
        <v>116</v>
      </c>
      <c r="B18" s="46"/>
      <c r="C18" s="46"/>
      <c r="D18" s="46"/>
      <c r="E18" s="46"/>
    </row>
    <row r="19" ht="14.25" customHeight="1">
      <c r="A19" s="63" t="s">
        <v>117</v>
      </c>
      <c r="B19" s="46"/>
      <c r="C19" s="46"/>
      <c r="D19" s="46"/>
      <c r="E19" s="46"/>
    </row>
    <row r="20" ht="14.25" customHeight="1">
      <c r="A20" s="63" t="s">
        <v>118</v>
      </c>
      <c r="B20" s="46"/>
      <c r="C20" s="46"/>
      <c r="D20" s="46"/>
      <c r="E20" s="46"/>
    </row>
    <row r="21" ht="14.25" customHeight="1">
      <c r="A21" s="62" t="s">
        <v>119</v>
      </c>
    </row>
    <row r="22" ht="14.25" customHeight="1">
      <c r="A22" s="62" t="s">
        <v>120</v>
      </c>
    </row>
    <row r="23" ht="14.25" customHeight="1">
      <c r="A23" s="63" t="s">
        <v>121</v>
      </c>
      <c r="B23" s="46"/>
      <c r="C23" s="46"/>
      <c r="D23" s="46"/>
      <c r="E23" s="46"/>
    </row>
    <row r="24" ht="14.25" customHeight="1">
      <c r="A24" s="64"/>
    </row>
    <row r="25" ht="14.25" customHeight="1">
      <c r="A25" s="60" t="s">
        <v>14</v>
      </c>
      <c r="J25" s="61" t="s">
        <v>122</v>
      </c>
    </row>
    <row r="26" ht="14.25" customHeight="1">
      <c r="A26" s="62" t="s">
        <v>123</v>
      </c>
    </row>
    <row r="27" ht="14.25" customHeight="1">
      <c r="A27" s="62" t="s">
        <v>124</v>
      </c>
    </row>
    <row r="28" ht="14.25" customHeight="1">
      <c r="A28" s="62" t="s">
        <v>125</v>
      </c>
    </row>
    <row r="29" ht="14.25" customHeight="1">
      <c r="A29" s="62" t="s">
        <v>126</v>
      </c>
    </row>
    <row r="30" ht="14.25" customHeight="1">
      <c r="A30" s="62" t="s">
        <v>127</v>
      </c>
      <c r="N30" s="65" t="s">
        <v>128</v>
      </c>
      <c r="O30" s="53">
        <f>L_1</f>
        <v>86</v>
      </c>
      <c r="P30" s="53" t="s">
        <v>33</v>
      </c>
    </row>
    <row r="31" ht="14.25" customHeight="1">
      <c r="A31" s="63" t="s">
        <v>129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N31" s="65"/>
    </row>
    <row r="32" ht="14.25" customHeight="1">
      <c r="A32" s="66"/>
      <c r="N32" s="65"/>
    </row>
    <row r="33" ht="30.75" customHeight="1">
      <c r="A33" s="67" t="s">
        <v>16</v>
      </c>
      <c r="K33" s="61" t="s">
        <v>130</v>
      </c>
      <c r="N33" s="65"/>
    </row>
    <row r="34" ht="14.25" customHeight="1">
      <c r="A34" s="68" t="s">
        <v>128</v>
      </c>
      <c r="B34" s="69">
        <f>80+F5</f>
        <v>86</v>
      </c>
      <c r="C34" s="69" t="s">
        <v>33</v>
      </c>
      <c r="D34" s="68" t="s">
        <v>131</v>
      </c>
      <c r="E34" s="69">
        <f>40+E5</f>
        <v>45</v>
      </c>
      <c r="F34" s="69" t="s">
        <v>33</v>
      </c>
      <c r="G34" s="68" t="s">
        <v>132</v>
      </c>
      <c r="H34" s="69">
        <f>2+D5/5</f>
        <v>2.8</v>
      </c>
      <c r="I34" s="69" t="s">
        <v>30</v>
      </c>
      <c r="J34" s="69"/>
      <c r="N34" s="65" t="s">
        <v>131</v>
      </c>
      <c r="O34" s="53">
        <f>L_2</f>
        <v>45</v>
      </c>
      <c r="P34" s="53" t="s">
        <v>33</v>
      </c>
    </row>
    <row r="35" ht="14.25" customHeight="1">
      <c r="B35" s="65" t="s">
        <v>133</v>
      </c>
      <c r="C35" s="69">
        <f>(L_1-L_2)/Tau</f>
        <v>14.64285714</v>
      </c>
      <c r="D35" s="69" t="s">
        <v>134</v>
      </c>
      <c r="F35" s="65" t="s">
        <v>135</v>
      </c>
      <c r="G35" s="70">
        <f>60/Slope</f>
        <v>4.097560976</v>
      </c>
      <c r="H35" s="71" t="s">
        <v>30</v>
      </c>
      <c r="I35" s="69"/>
      <c r="J35" s="69"/>
      <c r="N35" s="65"/>
    </row>
    <row r="36" ht="14.25" customHeight="1"/>
    <row r="37" ht="35.25" customHeight="1">
      <c r="A37" s="72" t="s">
        <v>19</v>
      </c>
      <c r="K37" s="61" t="s">
        <v>130</v>
      </c>
      <c r="R37" s="73" t="s">
        <v>136</v>
      </c>
      <c r="S37" s="74">
        <f>Tau</f>
        <v>2.8</v>
      </c>
      <c r="T37" s="75" t="s">
        <v>30</v>
      </c>
    </row>
    <row r="38" ht="14.25" customHeight="1">
      <c r="A38" s="65" t="s">
        <v>137</v>
      </c>
      <c r="B38" s="76">
        <f>14+F5</f>
        <v>20</v>
      </c>
      <c r="C38" s="65" t="s">
        <v>138</v>
      </c>
      <c r="D38" s="53">
        <f>2^B38-1</f>
        <v>1048575</v>
      </c>
      <c r="E38" s="53" t="s">
        <v>139</v>
      </c>
      <c r="F38" s="65" t="s">
        <v>140</v>
      </c>
      <c r="G38" s="53">
        <v>48000.0</v>
      </c>
      <c r="H38" s="53" t="s">
        <v>141</v>
      </c>
    </row>
    <row r="39" ht="14.25" customHeight="1">
      <c r="F39" s="65" t="s">
        <v>142</v>
      </c>
      <c r="G39" s="70">
        <f>L/Fs</f>
        <v>21.8453125</v>
      </c>
      <c r="H39" s="71" t="s">
        <v>30</v>
      </c>
    </row>
    <row r="40" ht="14.25" customHeight="1">
      <c r="A40" s="77"/>
    </row>
    <row r="41" ht="43.5" customHeight="1">
      <c r="A41" s="72" t="s">
        <v>143</v>
      </c>
      <c r="K41" s="61" t="s">
        <v>130</v>
      </c>
    </row>
    <row r="42" ht="15.75" customHeight="1">
      <c r="A42" s="78" t="s">
        <v>144</v>
      </c>
      <c r="B42" s="69">
        <f>4+F5</f>
        <v>10</v>
      </c>
      <c r="C42" s="69" t="s">
        <v>30</v>
      </c>
      <c r="D42" s="68" t="s">
        <v>145</v>
      </c>
      <c r="E42" s="69">
        <f>2+E5/2</f>
        <v>4.5</v>
      </c>
      <c r="F42" s="69" t="s">
        <v>30</v>
      </c>
      <c r="G42" s="69" t="s">
        <v>146</v>
      </c>
      <c r="H42" s="69">
        <f>Sweep_L+Silence_L</f>
        <v>14.5</v>
      </c>
      <c r="I42" s="69" t="s">
        <v>30</v>
      </c>
      <c r="J42" s="69"/>
      <c r="K42" s="61"/>
    </row>
    <row r="43" ht="14.25" customHeight="1">
      <c r="A43" s="79" t="s">
        <v>147</v>
      </c>
      <c r="B43" s="53">
        <f>Sweep_L</f>
        <v>10</v>
      </c>
      <c r="C43" s="53" t="s">
        <v>30</v>
      </c>
      <c r="F43" s="65" t="s">
        <v>148</v>
      </c>
      <c r="G43" s="70">
        <f>Total_L+InvSweep_L</f>
        <v>24.5</v>
      </c>
      <c r="H43" s="71" t="s">
        <v>30</v>
      </c>
    </row>
    <row r="44" ht="14.25" customHeight="1">
      <c r="A44" s="61"/>
    </row>
    <row r="45" ht="36.75" customHeight="1">
      <c r="A45" s="72" t="s">
        <v>149</v>
      </c>
      <c r="K45" s="61" t="s">
        <v>130</v>
      </c>
    </row>
    <row r="46" ht="14.25" customHeight="1">
      <c r="A46" s="78" t="s">
        <v>150</v>
      </c>
      <c r="B46" s="76">
        <f>0.05+F5/100</f>
        <v>0.11</v>
      </c>
      <c r="D46" s="65" t="s">
        <v>151</v>
      </c>
      <c r="E46" s="53">
        <f>3+E5/4</f>
        <v>4.25</v>
      </c>
      <c r="F46" s="53" t="s">
        <v>33</v>
      </c>
      <c r="H46" s="65" t="s">
        <v>152</v>
      </c>
      <c r="J46" s="65" t="s">
        <v>153</v>
      </c>
      <c r="K46" s="53">
        <f>10^(-RR/10)</f>
        <v>0.3758374043</v>
      </c>
    </row>
    <row r="47" ht="17.25" customHeight="1">
      <c r="F47" s="79" t="s">
        <v>154</v>
      </c>
      <c r="G47" s="80">
        <f>a+t</f>
        <v>0.4858374043</v>
      </c>
    </row>
    <row r="48" ht="14.25" customHeight="1">
      <c r="A48" s="61"/>
    </row>
    <row r="49" ht="31.5" customHeight="1">
      <c r="A49" s="72" t="s">
        <v>155</v>
      </c>
      <c r="K49" s="61" t="s">
        <v>130</v>
      </c>
    </row>
    <row r="50" ht="14.25" customHeight="1">
      <c r="A50" s="81" t="s">
        <v>156</v>
      </c>
      <c r="B50" s="53">
        <f>400+E5*10+F5</f>
        <v>456</v>
      </c>
      <c r="C50" s="53" t="s">
        <v>157</v>
      </c>
      <c r="D50" s="65" t="s">
        <v>158</v>
      </c>
      <c r="E50" s="53">
        <f>7+E5</f>
        <v>12</v>
      </c>
      <c r="F50" s="53" t="s">
        <v>159</v>
      </c>
      <c r="G50" s="65" t="s">
        <v>160</v>
      </c>
      <c r="H50" s="53">
        <f>300+D5*10</f>
        <v>340</v>
      </c>
      <c r="I50" s="53" t="s">
        <v>141</v>
      </c>
    </row>
    <row r="51" ht="14.25" customHeight="1">
      <c r="A51" s="61" t="s">
        <v>161</v>
      </c>
      <c r="G51" s="53" t="s">
        <v>162</v>
      </c>
      <c r="H51" s="53">
        <f>M/S</f>
        <v>38</v>
      </c>
      <c r="I51" s="53" t="s">
        <v>163</v>
      </c>
    </row>
    <row r="52" ht="14.25" customHeight="1">
      <c r="F52" s="79" t="s">
        <v>164</v>
      </c>
      <c r="G52" s="70">
        <f>20*LOG10(sigma*f)-44</f>
        <v>38.22525027</v>
      </c>
      <c r="H52" s="71" t="s">
        <v>33</v>
      </c>
      <c r="J52" s="61" t="s">
        <v>165</v>
      </c>
    </row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33:J33"/>
    <mergeCell ref="A37:J37"/>
    <mergeCell ref="A41:J41"/>
    <mergeCell ref="A45:J45"/>
    <mergeCell ref="A49:J49"/>
  </mergeCells>
  <printOptions/>
  <pageMargins bottom="0.75" footer="0.0" header="0.0" left="0.7" right="0.7" top="0.75"/>
  <pageSetup orientation="landscape"/>
  <drawing r:id="rId1"/>
</worksheet>
</file>