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rina\Corsi\Applied-Acoustics\Tests-2017\"/>
    </mc:Choice>
  </mc:AlternateContent>
  <bookViews>
    <workbookView xWindow="3270" yWindow="0" windowWidth="10710" windowHeight="7410"/>
  </bookViews>
  <sheets>
    <sheet name="Form responses 1" sheetId="2" r:id="rId1"/>
    <sheet name="Correction" sheetId="1" r:id="rId2"/>
  </sheets>
  <definedNames>
    <definedName name="A">Correction!$C$3</definedName>
    <definedName name="B">Correction!$D$3</definedName>
    <definedName name="CC">Correction!$E$3</definedName>
    <definedName name="D">Correction!$F$3</definedName>
    <definedName name="E">Correction!$G$3</definedName>
    <definedName name="F">Correction!$H$3</definedName>
    <definedName name="SWR">Correction!$H$21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2" l="1"/>
  <c r="H12" i="2"/>
  <c r="H11" i="2"/>
  <c r="H10" i="2"/>
  <c r="H9" i="2"/>
  <c r="H8" i="2"/>
  <c r="H7" i="2"/>
  <c r="H6" i="2"/>
  <c r="H5" i="2"/>
  <c r="H4" i="2"/>
  <c r="M9" i="1" l="1"/>
  <c r="H21" i="1"/>
  <c r="M21" i="1" s="1"/>
  <c r="L14" i="1" l="1"/>
  <c r="L16" i="1" s="1"/>
  <c r="L17" i="1" s="1"/>
  <c r="K14" i="1"/>
  <c r="K16" i="1" s="1"/>
  <c r="K17" i="1" s="1"/>
  <c r="J14" i="1"/>
  <c r="J16" i="1" s="1"/>
  <c r="J17" i="1" s="1"/>
  <c r="I14" i="1"/>
  <c r="I16" i="1" s="1"/>
  <c r="I17" i="1" s="1"/>
  <c r="H14" i="1"/>
  <c r="H16" i="1" s="1"/>
  <c r="H17" i="1" s="1"/>
  <c r="G14" i="1"/>
  <c r="G16" i="1" s="1"/>
  <c r="G17" i="1" s="1"/>
  <c r="F14" i="1"/>
  <c r="F16" i="1" s="1"/>
  <c r="F17" i="1" s="1"/>
  <c r="E14" i="1"/>
  <c r="E16" i="1" s="1"/>
  <c r="E17" i="1" s="1"/>
  <c r="D14" i="1"/>
  <c r="D16" i="1" s="1"/>
  <c r="D17" i="1" s="1"/>
  <c r="C14" i="1"/>
  <c r="C16" i="1" s="1"/>
  <c r="C17" i="1" s="1"/>
  <c r="M6" i="1"/>
  <c r="M17" i="1" l="1"/>
  <c r="M16" i="1" s="1"/>
  <c r="M14" i="1"/>
</calcChain>
</file>

<file path=xl/sharedStrings.xml><?xml version="1.0" encoding="utf-8"?>
<sst xmlns="http://schemas.openxmlformats.org/spreadsheetml/2006/main" count="165" uniqueCount="114">
  <si>
    <t>1) Compute the value of Leq at the end of a measurement, during which the SPL was 60+F dB(A) for 1+D hours and 65+E dB(A) for 2+C/3 hours</t>
  </si>
  <si>
    <t>Write number and measurement unit</t>
  </si>
  <si>
    <t>2) Compute the SPL inside a room having a volume V=300+D*20 m³, a reverberation time of 1+F/10s, where the receiver is at the critical distance from a point source having an Lw=90+E dB.</t>
  </si>
  <si>
    <t>3) Compute the total SPL in dB(A) of a pink spectrum in octave bands ranging between 31 Hz and 16 kHz (10 octave bands). The SPL in each octave band is 60+F dB.</t>
  </si>
  <si>
    <t>5) Check the sentences you think are TRUE</t>
  </si>
  <si>
    <t>(multiple answers allowed)</t>
  </si>
  <si>
    <r>
      <t>¨</t>
    </r>
    <r>
      <rPr>
        <sz val="7"/>
        <color theme="1"/>
        <rFont val="Times New Roman"/>
        <family val="1"/>
      </rPr>
      <t xml:space="preserve">  </t>
    </r>
    <r>
      <rPr>
        <sz val="11"/>
        <color theme="1"/>
        <rFont val="Calibri"/>
        <family val="2"/>
        <scheme val="minor"/>
      </rPr>
      <t>The sound pressure level is always larger than the sound intensity level</t>
    </r>
  </si>
  <si>
    <r>
      <t>¨</t>
    </r>
    <r>
      <rPr>
        <sz val="7"/>
        <color theme="1"/>
        <rFont val="Times New Roman"/>
        <family val="1"/>
      </rPr>
      <t xml:space="preserve">  </t>
    </r>
    <r>
      <rPr>
        <sz val="11"/>
        <color theme="1"/>
        <rFont val="Calibri"/>
        <family val="2"/>
        <scheme val="minor"/>
      </rPr>
      <t>The values of the levels in dB of sound pressure, particle velocity, sound intensity and sound energy density are always equal</t>
    </r>
  </si>
  <si>
    <r>
      <t>¨</t>
    </r>
    <r>
      <rPr>
        <sz val="7"/>
        <color theme="1"/>
        <rFont val="Times New Roman"/>
        <family val="1"/>
      </rPr>
      <t xml:space="preserve">  </t>
    </r>
    <r>
      <rPr>
        <sz val="11"/>
        <color theme="1"/>
        <rFont val="Calibri"/>
        <family val="2"/>
        <scheme val="minor"/>
      </rPr>
      <t>The sound intensity level is always smaller or equal than the sound energy density level</t>
    </r>
  </si>
  <si>
    <r>
      <t>¨</t>
    </r>
    <r>
      <rPr>
        <sz val="7"/>
        <color theme="1"/>
        <rFont val="Times New Roman"/>
        <family val="1"/>
      </rPr>
      <t xml:space="preserve">  </t>
    </r>
    <r>
      <rPr>
        <sz val="11"/>
        <color theme="1"/>
        <rFont val="Calibri"/>
        <family val="2"/>
        <scheme val="minor"/>
      </rPr>
      <t>The sound energy density level  is the energetic average between sound pressure level and sound particle velocity level</t>
    </r>
  </si>
  <si>
    <r>
      <t>¨</t>
    </r>
    <r>
      <rPr>
        <sz val="7"/>
        <color theme="1"/>
        <rFont val="Times New Roman"/>
        <family val="1"/>
      </rPr>
      <t xml:space="preserve">  </t>
    </r>
    <r>
      <rPr>
        <sz val="11"/>
        <color theme="1"/>
        <rFont val="Calibri"/>
        <family val="2"/>
        <scheme val="minor"/>
      </rPr>
      <t>The sound speed in air is constant (340 m/s)</t>
    </r>
  </si>
  <si>
    <r>
      <t>¨</t>
    </r>
    <r>
      <rPr>
        <sz val="7"/>
        <color theme="1"/>
        <rFont val="Times New Roman"/>
        <family val="1"/>
      </rPr>
      <t xml:space="preserve">  </t>
    </r>
    <r>
      <rPr>
        <sz val="11"/>
        <color theme="1"/>
        <rFont val="Calibri"/>
        <family val="2"/>
        <scheme val="minor"/>
      </rPr>
      <t>The sound speed in air is proportional to the temperature</t>
    </r>
  </si>
  <si>
    <r>
      <t>¨</t>
    </r>
    <r>
      <rPr>
        <sz val="7"/>
        <color theme="1"/>
        <rFont val="Times New Roman"/>
        <family val="1"/>
      </rPr>
      <t xml:space="preserve">  </t>
    </r>
    <r>
      <rPr>
        <sz val="11"/>
        <color theme="1"/>
        <rFont val="Calibri"/>
        <family val="2"/>
        <scheme val="minor"/>
      </rPr>
      <t>The sound speed in air is proportional to the square root of temperature</t>
    </r>
  </si>
  <si>
    <r>
      <t>¨</t>
    </r>
    <r>
      <rPr>
        <sz val="7"/>
        <color theme="1"/>
        <rFont val="Times New Roman"/>
        <family val="1"/>
      </rPr>
      <t xml:space="preserve">  </t>
    </r>
    <r>
      <rPr>
        <sz val="11"/>
        <color theme="1"/>
        <rFont val="Calibri"/>
        <family val="2"/>
        <scheme val="minor"/>
      </rPr>
      <t>The sound speed depends on the sound level and frequency</t>
    </r>
  </si>
  <si>
    <t>6) What's the decay rate with distance for a point-like source ?</t>
  </si>
  <si>
    <t>(one answer only)</t>
  </si>
  <si>
    <r>
      <t>¡</t>
    </r>
    <r>
      <rPr>
        <sz val="7"/>
        <color theme="1"/>
        <rFont val="Times New Roman"/>
        <family val="1"/>
      </rPr>
      <t xml:space="preserve">  </t>
    </r>
    <r>
      <rPr>
        <sz val="11"/>
        <color theme="1"/>
        <rFont val="Calibri"/>
        <family val="2"/>
        <scheme val="minor"/>
      </rPr>
      <t>3 dB / octave</t>
    </r>
  </si>
  <si>
    <r>
      <t>¡</t>
    </r>
    <r>
      <rPr>
        <sz val="7"/>
        <color theme="1"/>
        <rFont val="Times New Roman"/>
        <family val="1"/>
      </rPr>
      <t xml:space="preserve">  </t>
    </r>
    <r>
      <rPr>
        <sz val="11"/>
        <color theme="1"/>
        <rFont val="Calibri"/>
        <family val="2"/>
        <scheme val="minor"/>
      </rPr>
      <t>6 dB / meter</t>
    </r>
  </si>
  <si>
    <r>
      <t>¡</t>
    </r>
    <r>
      <rPr>
        <sz val="7"/>
        <color theme="1"/>
        <rFont val="Times New Roman"/>
        <family val="1"/>
      </rPr>
      <t xml:space="preserve">  </t>
    </r>
    <r>
      <rPr>
        <sz val="11"/>
        <color theme="1"/>
        <rFont val="Calibri"/>
        <family val="2"/>
        <scheme val="minor"/>
      </rPr>
      <t>6 dB / doubling distance</t>
    </r>
  </si>
  <si>
    <r>
      <t>¡</t>
    </r>
    <r>
      <rPr>
        <sz val="7"/>
        <color theme="1"/>
        <rFont val="Times New Roman"/>
        <family val="1"/>
      </rPr>
      <t xml:space="preserve">  </t>
    </r>
    <r>
      <rPr>
        <sz val="11"/>
        <color theme="1"/>
        <rFont val="Calibri"/>
        <family val="2"/>
        <scheme val="minor"/>
      </rPr>
      <t>3 dB / doubling distance</t>
    </r>
  </si>
  <si>
    <r>
      <t>¡</t>
    </r>
    <r>
      <rPr>
        <sz val="7"/>
        <color theme="1"/>
        <rFont val="Times New Roman"/>
        <family val="1"/>
      </rPr>
      <t xml:space="preserve">  </t>
    </r>
    <r>
      <rPr>
        <sz val="11"/>
        <color theme="1"/>
        <rFont val="Calibri"/>
        <family val="2"/>
        <scheme val="minor"/>
      </rPr>
      <t>DL2 = 3 dB</t>
    </r>
  </si>
  <si>
    <t>7) What's the decay rate with distance for a line source ?</t>
  </si>
  <si>
    <t>Applied Acoustics - In-Class test - 22/12/2017</t>
  </si>
  <si>
    <t>Matricula Number</t>
  </si>
  <si>
    <t>A</t>
  </si>
  <si>
    <t>B</t>
  </si>
  <si>
    <t>C</t>
  </si>
  <si>
    <t>D</t>
  </si>
  <si>
    <t>E</t>
  </si>
  <si>
    <t>F</t>
  </si>
  <si>
    <t>Leq = 10*LOG10(((1+D)*10^((60+F)/10)+(2+C/3)*10^((65+E)/10))/(1+D+2+C/3)) =</t>
  </si>
  <si>
    <t>dB(A)</t>
  </si>
  <si>
    <t>dB</t>
  </si>
  <si>
    <t>f (Hz)</t>
  </si>
  <si>
    <t>SPL (dB)</t>
  </si>
  <si>
    <t>A-w (dB)</t>
  </si>
  <si>
    <t>Total</t>
  </si>
  <si>
    <t>SPL (dBA)</t>
  </si>
  <si>
    <t>Energy</t>
  </si>
  <si>
    <t>=</t>
  </si>
  <si>
    <t>SWR = pmax/pmin =</t>
  </si>
  <si>
    <t>3 points each</t>
  </si>
  <si>
    <t>4 points</t>
  </si>
  <si>
    <t>5 points</t>
  </si>
  <si>
    <r>
      <t>4) In a standing wave tube the values of p</t>
    </r>
    <r>
      <rPr>
        <b/>
        <vertAlign val="subscript"/>
        <sz val="11"/>
        <color theme="1"/>
        <rFont val="Calibri"/>
        <family val="2"/>
        <scheme val="minor"/>
      </rPr>
      <t>max</t>
    </r>
    <r>
      <rPr>
        <b/>
        <sz val="11"/>
        <color theme="1"/>
        <rFont val="Calibri"/>
        <family val="2"/>
        <scheme val="minor"/>
      </rPr>
      <t xml:space="preserve"> and p</t>
    </r>
    <r>
      <rPr>
        <b/>
        <vertAlign val="subscript"/>
        <sz val="11"/>
        <color theme="1"/>
        <rFont val="Calibri"/>
        <family val="2"/>
        <scheme val="minor"/>
      </rPr>
      <t>min</t>
    </r>
    <r>
      <rPr>
        <b/>
        <sz val="11"/>
        <color theme="1"/>
        <rFont val="Calibri"/>
        <family val="2"/>
        <scheme val="minor"/>
      </rPr>
      <t xml:space="preserve"> are respectively 1+F/10 Pa and 0.2+E/50 Pa. Compute the value of the apparent sound absorption coeff. </t>
    </r>
    <r>
      <rPr>
        <b/>
        <sz val="11"/>
        <color theme="1"/>
        <rFont val="Symbol"/>
        <family val="1"/>
        <charset val="2"/>
      </rPr>
      <t>a</t>
    </r>
    <r>
      <rPr>
        <b/>
        <sz val="11"/>
        <color theme="1"/>
        <rFont val="Calibri"/>
        <family val="2"/>
        <scheme val="minor"/>
      </rPr>
      <t xml:space="preserve"> of the sample placed at the end of the tube.</t>
    </r>
  </si>
  <si>
    <t xml:space="preserve">Leq   </t>
  </si>
  <si>
    <t>time</t>
  </si>
  <si>
    <t>SPL</t>
  </si>
  <si>
    <t xml:space="preserve">SPL (dB)  </t>
  </si>
  <si>
    <t>SPL = Lw + 10*log10 (4/A) + 3 dB = Lw + 10*log10(4/(0.16*V/T)) + 3 =</t>
  </si>
  <si>
    <t>3 dB / doubling distance</t>
  </si>
  <si>
    <t>6 dB / doubling distance</t>
  </si>
  <si>
    <t>The sound intensity level is always smaller or equal than the sound energy density level, The sound energy density level  is the energetic average between sound pressure level and sound particle velocity level, The sound speed in air is proportional to the square root of temperature</t>
  </si>
  <si>
    <t>70.2 dB(A)</t>
  </si>
  <si>
    <t>88.321 dB</t>
  </si>
  <si>
    <t>68.397 dB(A)</t>
  </si>
  <si>
    <t>Oliosi Eleonora</t>
  </si>
  <si>
    <t>eleonora.oliosi@studenti.unipr.it</t>
  </si>
  <si>
    <t>67.2 dB(A)</t>
  </si>
  <si>
    <t>87.747 dB</t>
  </si>
  <si>
    <t>68.41 dB(A)</t>
  </si>
  <si>
    <t>Oxoli Jodi</t>
  </si>
  <si>
    <t>jodi.oxoli@studenti.unipr.it</t>
  </si>
  <si>
    <t>81.49 dB</t>
  </si>
  <si>
    <t>66.9 dB(A)</t>
  </si>
  <si>
    <t>Carraglia Gianmarco</t>
  </si>
  <si>
    <t>gianmarco.carraglia@studenti.unipr.it</t>
  </si>
  <si>
    <t>The sound intensity level is always smaller or equal than the sound energy density level, The sound speed in air is proportional to the square root of temperature</t>
  </si>
  <si>
    <t>76.2 dB(A)</t>
  </si>
  <si>
    <t>89 dB</t>
  </si>
  <si>
    <t>69.5 dB(A)</t>
  </si>
  <si>
    <t>Bonici Alberto</t>
  </si>
  <si>
    <t>alberto.bonici@studenti.unipr.it</t>
  </si>
  <si>
    <t>75.2 dB(A)</t>
  </si>
  <si>
    <t>88.5 dB</t>
  </si>
  <si>
    <t>68.99 dB(A)</t>
  </si>
  <si>
    <t>Lorenzo Zaniboni</t>
  </si>
  <si>
    <t>lorenzo.zaniboni@studenti.unipr.it</t>
  </si>
  <si>
    <t>71.2 dBA</t>
  </si>
  <si>
    <t>82.8 dB</t>
  </si>
  <si>
    <t>64.7 dBA</t>
  </si>
  <si>
    <t>Straccia Riccardo</t>
  </si>
  <si>
    <t>riccardo.straccia@studenti.unipr.it</t>
  </si>
  <si>
    <t>85.2 dB</t>
  </si>
  <si>
    <t>66.4 dB(A)</t>
  </si>
  <si>
    <t>Emanuele Pagliari</t>
  </si>
  <si>
    <t>emanuele.pagliari@studenti.unipr.it</t>
  </si>
  <si>
    <t>88.7 dB(A)</t>
  </si>
  <si>
    <t>85.8 dB</t>
  </si>
  <si>
    <t>67.0 dB(A)</t>
  </si>
  <si>
    <t>Cavalli Stefano</t>
  </si>
  <si>
    <t>stefano.cavalli2@studenti.unipr.it</t>
  </si>
  <si>
    <t xml:space="preserve">6) What's the decay rate with distance for a point-like source ?	</t>
  </si>
  <si>
    <t>4) In a standing wave tube the values of pmax and pmin are respectively 1+F/10 Pa and 0.2+E/50 Pa. Compute the value of the apparent sound absorption coeff. α of the sample placed at the end of the tube.</t>
  </si>
  <si>
    <t>Matricula</t>
  </si>
  <si>
    <t>Surname and Name</t>
  </si>
  <si>
    <t>Email address</t>
  </si>
  <si>
    <t>Timestamp</t>
  </si>
  <si>
    <t>Applied Acoustics - In Class test - 22/12/2017</t>
  </si>
  <si>
    <t>N.</t>
  </si>
  <si>
    <t>Score</t>
  </si>
  <si>
    <t>Bonus</t>
  </si>
  <si>
    <t>Tot.Score</t>
  </si>
  <si>
    <t>Cartaceo</t>
  </si>
  <si>
    <t>Toscani Andrea</t>
  </si>
  <si>
    <t>Notes:</t>
  </si>
  <si>
    <t>Wrong or mispelled measuring unit</t>
  </si>
  <si>
    <t>Comma instead of decimal point</t>
  </si>
  <si>
    <t>Riabova Kseniia</t>
  </si>
  <si>
    <t>69.3 dB(A)</t>
  </si>
  <si>
    <t>88.2 dB</t>
  </si>
  <si>
    <t>66.58 dB(A)</t>
  </si>
  <si>
    <t>87.02 dB</t>
  </si>
  <si>
    <t>71.17 dB(A)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</si>
</sst>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d/yyyy\ h:mm:ss"/>
  </numFmts>
  <fonts count="17" x14ac:knownFonts="1">
    <font>
      <sz val="11"/>
      <color theme="1"/>
      <name val="Calibri"/>
      <family val="2"/>
      <scheme val="minor"/>
    </font>
    <font>
      <b/>
      <sz val="11"/>
      <color theme="1"/>
      <name val="Calibri"/>
      <family val="2"/>
      <scheme val="minor"/>
    </font>
    <font>
      <i/>
      <sz val="11"/>
      <color theme="1"/>
      <name val="Calibri"/>
      <family val="2"/>
      <scheme val="minor"/>
    </font>
    <font>
      <i/>
      <sz val="10"/>
      <color theme="1"/>
      <name val="Calibri"/>
      <family val="2"/>
      <scheme val="minor"/>
    </font>
    <font>
      <sz val="16"/>
      <color theme="1"/>
      <name val="Calibri"/>
      <family val="2"/>
      <scheme val="minor"/>
    </font>
    <font>
      <b/>
      <sz val="11"/>
      <color theme="1"/>
      <name val="Symbol"/>
      <family val="1"/>
      <charset val="2"/>
    </font>
    <font>
      <sz val="11"/>
      <color theme="1"/>
      <name val="Wingdings"/>
      <charset val="2"/>
    </font>
    <font>
      <sz val="7"/>
      <color theme="1"/>
      <name val="Times New Roman"/>
      <family val="1"/>
    </font>
    <font>
      <sz val="10"/>
      <color theme="1"/>
      <name val="Calibri"/>
      <family val="2"/>
      <scheme val="minor"/>
    </font>
    <font>
      <b/>
      <vertAlign val="subscript"/>
      <sz val="11"/>
      <color theme="1"/>
      <name val="Calibri"/>
      <family val="2"/>
      <scheme val="minor"/>
    </font>
    <font>
      <b/>
      <sz val="11"/>
      <color rgb="FFFF0000"/>
      <name val="Calibri"/>
      <family val="2"/>
      <scheme val="minor"/>
    </font>
    <font>
      <sz val="10"/>
      <color rgb="FF000000"/>
      <name val="Arial"/>
    </font>
    <font>
      <sz val="10"/>
      <name val="Arial"/>
    </font>
    <font>
      <b/>
      <sz val="10"/>
      <color rgb="FF000000"/>
      <name val="Arial"/>
      <family val="2"/>
    </font>
    <font>
      <sz val="10"/>
      <name val="Arial"/>
      <family val="2"/>
    </font>
    <font>
      <sz val="10"/>
      <color rgb="FF000000"/>
      <name val="Arial"/>
      <family val="2"/>
    </font>
    <font>
      <b/>
      <sz val="10"/>
      <name val="Arial"/>
      <family val="2"/>
    </font>
  </fonts>
  <fills count="6">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1" fillId="0" borderId="0"/>
  </cellStyleXfs>
  <cellXfs count="55">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6" fillId="0" borderId="0" xfId="0" applyFont="1" applyAlignment="1">
      <alignment horizontal="left" vertical="center" indent="5"/>
    </xf>
    <xf numFmtId="0" fontId="0" fillId="0" borderId="0" xfId="0" applyAlignment="1">
      <alignment horizontal="right"/>
    </xf>
    <xf numFmtId="0" fontId="1" fillId="0" borderId="0" xfId="0" applyFont="1"/>
    <xf numFmtId="0" fontId="8" fillId="0" borderId="0" xfId="0" applyFont="1" applyAlignment="1">
      <alignment vertical="center"/>
    </xf>
    <xf numFmtId="164" fontId="1" fillId="0" borderId="2" xfId="0" applyNumberFormat="1" applyFont="1" applyBorder="1"/>
    <xf numFmtId="0" fontId="1" fillId="0" borderId="3" xfId="0" applyFont="1" applyBorder="1"/>
    <xf numFmtId="0" fontId="0" fillId="0" borderId="0" xfId="0" quotePrefix="1" applyAlignment="1">
      <alignment horizontal="right" vertical="center"/>
    </xf>
    <xf numFmtId="0" fontId="1" fillId="0" borderId="1" xfId="0" applyFont="1" applyBorder="1" applyAlignment="1">
      <alignment vertical="center"/>
    </xf>
    <xf numFmtId="0" fontId="6" fillId="2" borderId="0" xfId="0" applyFont="1" applyFill="1" applyAlignment="1">
      <alignment horizontal="left" vertical="center" indent="5"/>
    </xf>
    <xf numFmtId="0" fontId="0" fillId="2" borderId="0" xfId="0" applyFill="1"/>
    <xf numFmtId="0" fontId="2" fillId="0" borderId="0" xfId="0" applyFont="1" applyAlignment="1">
      <alignment vertical="top"/>
    </xf>
    <xf numFmtId="0" fontId="2" fillId="0" borderId="0" xfId="0" applyFont="1"/>
    <xf numFmtId="0" fontId="10" fillId="0" borderId="0" xfId="0" applyFont="1" applyAlignment="1">
      <alignment horizontal="right" vertical="center"/>
    </xf>
    <xf numFmtId="0" fontId="0" fillId="0" borderId="0" xfId="0" applyAlignment="1">
      <alignment horizontal="right" vertical="top"/>
    </xf>
    <xf numFmtId="0" fontId="0" fillId="0" borderId="0" xfId="0" applyAlignment="1">
      <alignment horizontal="center"/>
    </xf>
    <xf numFmtId="0" fontId="11" fillId="0" borderId="0" xfId="1" applyFont="1" applyAlignment="1"/>
    <xf numFmtId="0" fontId="13" fillId="0" borderId="0" xfId="0" applyFont="1" applyAlignment="1"/>
    <xf numFmtId="0" fontId="13" fillId="3" borderId="4" xfId="0" applyFont="1" applyFill="1" applyBorder="1" applyAlignment="1">
      <alignment horizontal="center" vertical="top" wrapText="1"/>
    </xf>
    <xf numFmtId="0" fontId="13" fillId="3" borderId="5" xfId="0" applyFont="1" applyFill="1" applyBorder="1" applyAlignment="1">
      <alignment horizontal="center" vertical="top" wrapText="1"/>
    </xf>
    <xf numFmtId="0" fontId="0" fillId="0" borderId="0" xfId="0" applyFont="1" applyAlignment="1"/>
    <xf numFmtId="0" fontId="15" fillId="4" borderId="0" xfId="0" applyFont="1" applyFill="1" applyAlignment="1"/>
    <xf numFmtId="0" fontId="0" fillId="4" borderId="0" xfId="0" applyFont="1" applyFill="1" applyAlignment="1"/>
    <xf numFmtId="0" fontId="15" fillId="5" borderId="0" xfId="0" applyFont="1" applyFill="1" applyAlignment="1"/>
    <xf numFmtId="0" fontId="0" fillId="5" borderId="0" xfId="0" applyFont="1" applyFill="1" applyAlignment="1"/>
    <xf numFmtId="165" fontId="14" fillId="0" borderId="7" xfId="0" applyNumberFormat="1" applyFont="1" applyBorder="1" applyAlignment="1">
      <alignment horizontal="right" vertical="center" wrapText="1"/>
    </xf>
    <xf numFmtId="0" fontId="11" fillId="0" borderId="0" xfId="1" applyFont="1" applyAlignment="1">
      <alignment vertical="center"/>
    </xf>
    <xf numFmtId="0" fontId="14" fillId="0" borderId="9" xfId="0" applyNumberFormat="1" applyFont="1" applyBorder="1" applyAlignment="1">
      <alignment horizontal="center" vertical="center" wrapText="1"/>
    </xf>
    <xf numFmtId="165" fontId="12" fillId="0" borderId="6" xfId="1" applyNumberFormat="1" applyFont="1" applyBorder="1" applyAlignment="1">
      <alignment vertical="center"/>
    </xf>
    <xf numFmtId="0" fontId="12" fillId="0" borderId="10" xfId="1" applyFont="1" applyBorder="1" applyAlignment="1">
      <alignment vertical="center"/>
    </xf>
    <xf numFmtId="0" fontId="12" fillId="0" borderId="10" xfId="1" applyFont="1" applyBorder="1" applyAlignment="1">
      <alignment horizontal="center" vertical="center"/>
    </xf>
    <xf numFmtId="0" fontId="14" fillId="0" borderId="10" xfId="0" applyFont="1" applyBorder="1" applyAlignment="1">
      <alignment horizontal="center" vertical="center" wrapText="1"/>
    </xf>
    <xf numFmtId="0" fontId="16" fillId="0" borderId="10" xfId="0" applyFont="1" applyBorder="1" applyAlignment="1">
      <alignment horizontal="center" vertical="center" wrapText="1"/>
    </xf>
    <xf numFmtId="0" fontId="12" fillId="0" borderId="11" xfId="1" applyFont="1" applyBorder="1" applyAlignment="1">
      <alignment vertical="center"/>
    </xf>
    <xf numFmtId="0" fontId="15" fillId="0" borderId="6" xfId="1" applyFont="1" applyBorder="1" applyAlignment="1">
      <alignment horizontal="right" vertical="center"/>
    </xf>
    <xf numFmtId="0" fontId="11" fillId="0" borderId="10" xfId="1" applyFont="1" applyBorder="1" applyAlignment="1">
      <alignment vertical="center"/>
    </xf>
    <xf numFmtId="0" fontId="15" fillId="0" borderId="10" xfId="1" applyFont="1" applyBorder="1" applyAlignment="1">
      <alignment vertical="center"/>
    </xf>
    <xf numFmtId="0" fontId="11" fillId="0" borderId="10" xfId="1" applyFont="1" applyBorder="1" applyAlignment="1">
      <alignment horizontal="center" vertical="center"/>
    </xf>
    <xf numFmtId="0" fontId="14" fillId="0" borderId="10" xfId="1" applyFont="1" applyBorder="1" applyAlignment="1">
      <alignment vertical="center"/>
    </xf>
    <xf numFmtId="0" fontId="14" fillId="0" borderId="7" xfId="0" applyNumberFormat="1" applyFont="1" applyBorder="1" applyAlignment="1">
      <alignment horizontal="center" vertical="center" wrapText="1"/>
    </xf>
    <xf numFmtId="0" fontId="0" fillId="0" borderId="8" xfId="0" applyFont="1" applyBorder="1" applyAlignment="1">
      <alignment vertical="center" wrapText="1"/>
    </xf>
    <xf numFmtId="0" fontId="14" fillId="0" borderId="8" xfId="0" applyFont="1" applyBorder="1" applyAlignment="1">
      <alignment vertical="center" wrapText="1"/>
    </xf>
    <xf numFmtId="0" fontId="11" fillId="0" borderId="8" xfId="1" applyFont="1" applyBorder="1" applyAlignment="1">
      <alignment horizontal="center" vertical="center"/>
    </xf>
    <xf numFmtId="0" fontId="13" fillId="0" borderId="8" xfId="1" applyFont="1" applyBorder="1" applyAlignment="1">
      <alignment horizontal="center" vertical="center"/>
    </xf>
    <xf numFmtId="0" fontId="11" fillId="0" borderId="8" xfId="1" applyFont="1" applyBorder="1" applyAlignment="1">
      <alignment vertical="center"/>
    </xf>
    <xf numFmtId="0" fontId="11" fillId="0" borderId="12" xfId="1" applyFont="1" applyBorder="1" applyAlignment="1">
      <alignment vertical="center"/>
    </xf>
    <xf numFmtId="0" fontId="11" fillId="0" borderId="0" xfId="1" applyFont="1" applyAlignment="1">
      <alignment vertical="top"/>
    </xf>
    <xf numFmtId="0" fontId="1" fillId="0" borderId="0" xfId="0" applyNumberFormat="1" applyFont="1" applyAlignment="1">
      <alignment vertical="center" wrapText="1"/>
    </xf>
    <xf numFmtId="0"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312420</xdr:colOff>
      <xdr:row>20</xdr:row>
      <xdr:rowOff>7620</xdr:rowOff>
    </xdr:from>
    <xdr:to>
      <xdr:col>11</xdr:col>
      <xdr:colOff>526783</xdr:colOff>
      <xdr:row>20</xdr:row>
      <xdr:rowOff>409158</xdr:rowOff>
    </xdr:to>
    <xdr:pic>
      <xdr:nvPicPr>
        <xdr:cNvPr id="7"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8820" y="4107180"/>
          <a:ext cx="1433563" cy="401538"/>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7620</xdr:colOff>
      <xdr:row>4</xdr:row>
      <xdr:rowOff>0</xdr:rowOff>
    </xdr:from>
    <xdr:to>
      <xdr:col>15</xdr:col>
      <xdr:colOff>7620</xdr:colOff>
      <xdr:row>5</xdr:row>
      <xdr:rowOff>182880</xdr:rowOff>
    </xdr:to>
    <xdr:cxnSp macro="">
      <xdr:nvCxnSpPr>
        <xdr:cNvPr id="9" name="Straight Arrow Connector 8"/>
        <xdr:cNvCxnSpPr/>
      </xdr:nvCxnSpPr>
      <xdr:spPr>
        <a:xfrm flipV="1">
          <a:off x="9197340" y="731520"/>
          <a:ext cx="0" cy="5791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xdr:colOff>
      <xdr:row>5</xdr:row>
      <xdr:rowOff>182880</xdr:rowOff>
    </xdr:from>
    <xdr:to>
      <xdr:col>18</xdr:col>
      <xdr:colOff>99060</xdr:colOff>
      <xdr:row>6</xdr:row>
      <xdr:rowOff>0</xdr:rowOff>
    </xdr:to>
    <xdr:cxnSp macro="">
      <xdr:nvCxnSpPr>
        <xdr:cNvPr id="11" name="Straight Arrow Connector 10"/>
        <xdr:cNvCxnSpPr/>
      </xdr:nvCxnSpPr>
      <xdr:spPr>
        <a:xfrm flipV="1">
          <a:off x="9197340" y="1310640"/>
          <a:ext cx="1920240" cy="76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xdr:colOff>
      <xdr:row>4</xdr:row>
      <xdr:rowOff>335280</xdr:rowOff>
    </xdr:from>
    <xdr:to>
      <xdr:col>15</xdr:col>
      <xdr:colOff>449580</xdr:colOff>
      <xdr:row>5</xdr:row>
      <xdr:rowOff>182880</xdr:rowOff>
    </xdr:to>
    <xdr:sp macro="" textlink="">
      <xdr:nvSpPr>
        <xdr:cNvPr id="13" name="Rectangle 12"/>
        <xdr:cNvSpPr/>
      </xdr:nvSpPr>
      <xdr:spPr>
        <a:xfrm>
          <a:off x="9197340" y="1066800"/>
          <a:ext cx="441960" cy="2438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457200</xdr:colOff>
      <xdr:row>4</xdr:row>
      <xdr:rowOff>129540</xdr:rowOff>
    </xdr:from>
    <xdr:to>
      <xdr:col>17</xdr:col>
      <xdr:colOff>228600</xdr:colOff>
      <xdr:row>6</xdr:row>
      <xdr:rowOff>0</xdr:rowOff>
    </xdr:to>
    <xdr:sp macro="" textlink="">
      <xdr:nvSpPr>
        <xdr:cNvPr id="14" name="Rectangle 13"/>
        <xdr:cNvSpPr/>
      </xdr:nvSpPr>
      <xdr:spPr>
        <a:xfrm>
          <a:off x="9646920" y="861060"/>
          <a:ext cx="990600" cy="4572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0</xdr:colOff>
      <xdr:row>4</xdr:row>
      <xdr:rowOff>213360</xdr:rowOff>
    </xdr:from>
    <xdr:to>
      <xdr:col>17</xdr:col>
      <xdr:colOff>228600</xdr:colOff>
      <xdr:row>4</xdr:row>
      <xdr:rowOff>220980</xdr:rowOff>
    </xdr:to>
    <xdr:cxnSp macro="">
      <xdr:nvCxnSpPr>
        <xdr:cNvPr id="16" name="Straight Connector 15"/>
        <xdr:cNvCxnSpPr/>
      </xdr:nvCxnSpPr>
      <xdr:spPr>
        <a:xfrm flipV="1">
          <a:off x="9189720" y="944880"/>
          <a:ext cx="1447800" cy="762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xdr:colOff>
      <xdr:row>11</xdr:row>
      <xdr:rowOff>53340</xdr:rowOff>
    </xdr:from>
    <xdr:to>
      <xdr:col>15</xdr:col>
      <xdr:colOff>7620</xdr:colOff>
      <xdr:row>15</xdr:row>
      <xdr:rowOff>182880</xdr:rowOff>
    </xdr:to>
    <xdr:cxnSp macro="">
      <xdr:nvCxnSpPr>
        <xdr:cNvPr id="17" name="Straight Arrow Connector 16"/>
        <xdr:cNvCxnSpPr/>
      </xdr:nvCxnSpPr>
      <xdr:spPr>
        <a:xfrm flipV="1">
          <a:off x="9197340" y="2933700"/>
          <a:ext cx="0" cy="86868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7620</xdr:colOff>
      <xdr:row>15</xdr:row>
      <xdr:rowOff>182880</xdr:rowOff>
    </xdr:from>
    <xdr:to>
      <xdr:col>17</xdr:col>
      <xdr:colOff>449580</xdr:colOff>
      <xdr:row>16</xdr:row>
      <xdr:rowOff>0</xdr:rowOff>
    </xdr:to>
    <xdr:cxnSp macro="">
      <xdr:nvCxnSpPr>
        <xdr:cNvPr id="18" name="Straight Arrow Connector 17"/>
        <xdr:cNvCxnSpPr/>
      </xdr:nvCxnSpPr>
      <xdr:spPr>
        <a:xfrm flipV="1">
          <a:off x="9197340" y="3802380"/>
          <a:ext cx="1661160" cy="76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45720</xdr:colOff>
      <xdr:row>13</xdr:row>
      <xdr:rowOff>15240</xdr:rowOff>
    </xdr:from>
    <xdr:to>
      <xdr:col>15</xdr:col>
      <xdr:colOff>144780</xdr:colOff>
      <xdr:row>16</xdr:row>
      <xdr:rowOff>0</xdr:rowOff>
    </xdr:to>
    <xdr:sp macro="" textlink="">
      <xdr:nvSpPr>
        <xdr:cNvPr id="19" name="Rectangle 18"/>
        <xdr:cNvSpPr/>
      </xdr:nvSpPr>
      <xdr:spPr>
        <a:xfrm>
          <a:off x="9235440" y="3261360"/>
          <a:ext cx="9906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175260</xdr:colOff>
      <xdr:row>13</xdr:row>
      <xdr:rowOff>15240</xdr:rowOff>
    </xdr:from>
    <xdr:to>
      <xdr:col>15</xdr:col>
      <xdr:colOff>274320</xdr:colOff>
      <xdr:row>16</xdr:row>
      <xdr:rowOff>0</xdr:rowOff>
    </xdr:to>
    <xdr:sp macro="" textlink="">
      <xdr:nvSpPr>
        <xdr:cNvPr id="23" name="Rectangle 22"/>
        <xdr:cNvSpPr/>
      </xdr:nvSpPr>
      <xdr:spPr>
        <a:xfrm>
          <a:off x="9364980" y="3261360"/>
          <a:ext cx="9906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304800</xdr:colOff>
      <xdr:row>13</xdr:row>
      <xdr:rowOff>15240</xdr:rowOff>
    </xdr:from>
    <xdr:to>
      <xdr:col>15</xdr:col>
      <xdr:colOff>403860</xdr:colOff>
      <xdr:row>16</xdr:row>
      <xdr:rowOff>0</xdr:rowOff>
    </xdr:to>
    <xdr:sp macro="" textlink="">
      <xdr:nvSpPr>
        <xdr:cNvPr id="24" name="Rectangle 23"/>
        <xdr:cNvSpPr/>
      </xdr:nvSpPr>
      <xdr:spPr>
        <a:xfrm>
          <a:off x="9494520" y="3261360"/>
          <a:ext cx="9906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434340</xdr:colOff>
      <xdr:row>13</xdr:row>
      <xdr:rowOff>15240</xdr:rowOff>
    </xdr:from>
    <xdr:to>
      <xdr:col>15</xdr:col>
      <xdr:colOff>533400</xdr:colOff>
      <xdr:row>16</xdr:row>
      <xdr:rowOff>0</xdr:rowOff>
    </xdr:to>
    <xdr:sp macro="" textlink="">
      <xdr:nvSpPr>
        <xdr:cNvPr id="25" name="Rectangle 24"/>
        <xdr:cNvSpPr/>
      </xdr:nvSpPr>
      <xdr:spPr>
        <a:xfrm>
          <a:off x="9624060" y="3261360"/>
          <a:ext cx="9906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15</xdr:col>
      <xdr:colOff>563880</xdr:colOff>
      <xdr:row>13</xdr:row>
      <xdr:rowOff>15240</xdr:rowOff>
    </xdr:from>
    <xdr:to>
      <xdr:col>16</xdr:col>
      <xdr:colOff>53340</xdr:colOff>
      <xdr:row>16</xdr:row>
      <xdr:rowOff>0</xdr:rowOff>
    </xdr:to>
    <xdr:sp macro="" textlink="">
      <xdr:nvSpPr>
        <xdr:cNvPr id="26" name="Rectangle 25"/>
        <xdr:cNvSpPr/>
      </xdr:nvSpPr>
      <xdr:spPr>
        <a:xfrm>
          <a:off x="9753600" y="3261360"/>
          <a:ext cx="9906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83820</xdr:colOff>
      <xdr:row>13</xdr:row>
      <xdr:rowOff>15240</xdr:rowOff>
    </xdr:from>
    <xdr:to>
      <xdr:col>16</xdr:col>
      <xdr:colOff>182880</xdr:colOff>
      <xdr:row>16</xdr:row>
      <xdr:rowOff>0</xdr:rowOff>
    </xdr:to>
    <xdr:sp macro="" textlink="">
      <xdr:nvSpPr>
        <xdr:cNvPr id="27" name="Rectangle 26"/>
        <xdr:cNvSpPr/>
      </xdr:nvSpPr>
      <xdr:spPr>
        <a:xfrm>
          <a:off x="9883140" y="3261360"/>
          <a:ext cx="9906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213360</xdr:colOff>
      <xdr:row>13</xdr:row>
      <xdr:rowOff>15240</xdr:rowOff>
    </xdr:from>
    <xdr:to>
      <xdr:col>16</xdr:col>
      <xdr:colOff>312420</xdr:colOff>
      <xdr:row>16</xdr:row>
      <xdr:rowOff>0</xdr:rowOff>
    </xdr:to>
    <xdr:sp macro="" textlink="">
      <xdr:nvSpPr>
        <xdr:cNvPr id="28" name="Rectangle 27"/>
        <xdr:cNvSpPr/>
      </xdr:nvSpPr>
      <xdr:spPr>
        <a:xfrm>
          <a:off x="10012680" y="3261360"/>
          <a:ext cx="9906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342900</xdr:colOff>
      <xdr:row>13</xdr:row>
      <xdr:rowOff>15240</xdr:rowOff>
    </xdr:from>
    <xdr:to>
      <xdr:col>16</xdr:col>
      <xdr:colOff>441960</xdr:colOff>
      <xdr:row>16</xdr:row>
      <xdr:rowOff>0</xdr:rowOff>
    </xdr:to>
    <xdr:sp macro="" textlink="">
      <xdr:nvSpPr>
        <xdr:cNvPr id="29" name="Rectangle 28"/>
        <xdr:cNvSpPr/>
      </xdr:nvSpPr>
      <xdr:spPr>
        <a:xfrm>
          <a:off x="10142220" y="3261360"/>
          <a:ext cx="9906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472440</xdr:colOff>
      <xdr:row>13</xdr:row>
      <xdr:rowOff>15240</xdr:rowOff>
    </xdr:from>
    <xdr:to>
      <xdr:col>16</xdr:col>
      <xdr:colOff>571500</xdr:colOff>
      <xdr:row>16</xdr:row>
      <xdr:rowOff>0</xdr:rowOff>
    </xdr:to>
    <xdr:sp macro="" textlink="">
      <xdr:nvSpPr>
        <xdr:cNvPr id="30" name="Rectangle 29"/>
        <xdr:cNvSpPr/>
      </xdr:nvSpPr>
      <xdr:spPr>
        <a:xfrm>
          <a:off x="10271760" y="3261360"/>
          <a:ext cx="9906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16</xdr:col>
      <xdr:colOff>601980</xdr:colOff>
      <xdr:row>13</xdr:row>
      <xdr:rowOff>15240</xdr:rowOff>
    </xdr:from>
    <xdr:to>
      <xdr:col>17</xdr:col>
      <xdr:colOff>91440</xdr:colOff>
      <xdr:row>16</xdr:row>
      <xdr:rowOff>0</xdr:rowOff>
    </xdr:to>
    <xdr:sp macro="" textlink="">
      <xdr:nvSpPr>
        <xdr:cNvPr id="31" name="Rectangle 30"/>
        <xdr:cNvSpPr/>
      </xdr:nvSpPr>
      <xdr:spPr>
        <a:xfrm>
          <a:off x="10401300" y="3261360"/>
          <a:ext cx="99060" cy="5486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13</xdr:col>
      <xdr:colOff>365760</xdr:colOff>
      <xdr:row>17</xdr:row>
      <xdr:rowOff>137161</xdr:rowOff>
    </xdr:from>
    <xdr:to>
      <xdr:col>17</xdr:col>
      <xdr:colOff>563880</xdr:colOff>
      <xdr:row>22</xdr:row>
      <xdr:rowOff>82493</xdr:rowOff>
    </xdr:to>
    <xdr:pic>
      <xdr:nvPicPr>
        <xdr:cNvPr id="33" name="Picture 3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36280" y="4130041"/>
          <a:ext cx="2636520" cy="13245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9525</xdr:colOff>
          <xdr:row>6</xdr:row>
          <xdr:rowOff>209550</xdr:rowOff>
        </xdr:from>
        <xdr:to>
          <xdr:col>18</xdr:col>
          <xdr:colOff>333375</xdr:colOff>
          <xdr:row>11</xdr:row>
          <xdr:rowOff>0</xdr:rowOff>
        </xdr:to>
        <xdr:sp macro="" textlink="">
          <xdr:nvSpPr>
            <xdr:cNvPr id="1030" name="Object 6" hidden="1">
              <a:extLst>
                <a:ext uri="{63B3BB69-23CF-44E3-9099-C40C66FF867C}">
                  <a14:compatExt spid="_x0000_s103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tabSelected="1" topLeftCell="B1" workbookViewId="0">
      <pane ySplit="3" topLeftCell="A4" activePane="bottomLeft" state="frozen"/>
      <selection pane="bottomLeft" activeCell="I13" sqref="I13:O13"/>
    </sheetView>
  </sheetViews>
  <sheetFormatPr defaultColWidth="14.42578125" defaultRowHeight="15.75" customHeight="1" x14ac:dyDescent="0.2"/>
  <cols>
    <col min="1" max="1" width="5.42578125" style="20" customWidth="1"/>
    <col min="2" max="4" width="21.5703125" style="20" customWidth="1"/>
    <col min="5" max="8" width="9.42578125" style="20" customWidth="1"/>
    <col min="9" max="21" width="21.5703125" style="20" customWidth="1"/>
    <col min="22" max="16384" width="14.42578125" style="20"/>
  </cols>
  <sheetData>
    <row r="1" spans="1:15" ht="15.75" customHeight="1" x14ac:dyDescent="0.2">
      <c r="A1" s="21" t="s">
        <v>98</v>
      </c>
    </row>
    <row r="2" spans="1:15" ht="15.75" customHeight="1" thickBot="1" x14ac:dyDescent="0.25"/>
    <row r="3" spans="1:15" s="50" customFormat="1" ht="132.75" customHeight="1" x14ac:dyDescent="0.25">
      <c r="A3" s="22" t="s">
        <v>99</v>
      </c>
      <c r="B3" s="22" t="s">
        <v>97</v>
      </c>
      <c r="C3" s="23" t="s">
        <v>96</v>
      </c>
      <c r="D3" s="23" t="s">
        <v>95</v>
      </c>
      <c r="E3" s="23" t="s">
        <v>94</v>
      </c>
      <c r="F3" s="23" t="s">
        <v>100</v>
      </c>
      <c r="G3" s="23" t="s">
        <v>101</v>
      </c>
      <c r="H3" s="23" t="s">
        <v>102</v>
      </c>
      <c r="I3" s="23" t="s">
        <v>0</v>
      </c>
      <c r="J3" s="23" t="s">
        <v>2</v>
      </c>
      <c r="K3" s="23" t="s">
        <v>3</v>
      </c>
      <c r="L3" s="23" t="s">
        <v>93</v>
      </c>
      <c r="M3" s="23" t="s">
        <v>4</v>
      </c>
      <c r="N3" s="23" t="s">
        <v>92</v>
      </c>
      <c r="O3" s="23" t="s">
        <v>21</v>
      </c>
    </row>
    <row r="4" spans="1:15" s="30" customFormat="1" ht="15.75" customHeight="1" x14ac:dyDescent="0.25">
      <c r="A4" s="31">
        <v>1</v>
      </c>
      <c r="B4" s="32">
        <v>43091.720889143515</v>
      </c>
      <c r="C4" s="33" t="s">
        <v>91</v>
      </c>
      <c r="D4" s="33" t="s">
        <v>90</v>
      </c>
      <c r="E4" s="34">
        <v>289341</v>
      </c>
      <c r="F4" s="34">
        <v>32</v>
      </c>
      <c r="G4" s="35">
        <v>2</v>
      </c>
      <c r="H4" s="36">
        <f t="shared" ref="H4:H13" si="0">F4+G4</f>
        <v>34</v>
      </c>
      <c r="I4" s="33" t="s">
        <v>89</v>
      </c>
      <c r="J4" s="33" t="s">
        <v>88</v>
      </c>
      <c r="K4" s="33" t="s">
        <v>87</v>
      </c>
      <c r="L4" s="33">
        <v>0.64700000000000002</v>
      </c>
      <c r="M4" s="33" t="s">
        <v>52</v>
      </c>
      <c r="N4" s="33" t="s">
        <v>51</v>
      </c>
      <c r="O4" s="37" t="s">
        <v>50</v>
      </c>
    </row>
    <row r="5" spans="1:15" s="30" customFormat="1" ht="15.75" customHeight="1" x14ac:dyDescent="0.25">
      <c r="A5" s="31">
        <v>2</v>
      </c>
      <c r="B5" s="32">
        <v>43091.721256886573</v>
      </c>
      <c r="C5" s="33" t="s">
        <v>86</v>
      </c>
      <c r="D5" s="33" t="s">
        <v>85</v>
      </c>
      <c r="E5" s="34">
        <v>258440</v>
      </c>
      <c r="F5" s="34">
        <v>37</v>
      </c>
      <c r="G5" s="35">
        <v>2</v>
      </c>
      <c r="H5" s="36">
        <f t="shared" si="0"/>
        <v>39</v>
      </c>
      <c r="I5" s="33" t="s">
        <v>84</v>
      </c>
      <c r="J5" s="33" t="s">
        <v>83</v>
      </c>
      <c r="K5" s="33" t="s">
        <v>58</v>
      </c>
      <c r="L5" s="33">
        <v>0.68400000000000005</v>
      </c>
      <c r="M5" s="33" t="s">
        <v>52</v>
      </c>
      <c r="N5" s="33" t="s">
        <v>51</v>
      </c>
      <c r="O5" s="37" t="s">
        <v>50</v>
      </c>
    </row>
    <row r="6" spans="1:15" s="30" customFormat="1" ht="15.75" customHeight="1" x14ac:dyDescent="0.25">
      <c r="A6" s="31">
        <v>3</v>
      </c>
      <c r="B6" s="32">
        <v>43091.7231249537</v>
      </c>
      <c r="C6" s="33" t="s">
        <v>82</v>
      </c>
      <c r="D6" s="33" t="s">
        <v>81</v>
      </c>
      <c r="E6" s="34">
        <v>255814</v>
      </c>
      <c r="F6" s="34">
        <v>37</v>
      </c>
      <c r="G6" s="35">
        <v>2</v>
      </c>
      <c r="H6" s="36">
        <f t="shared" si="0"/>
        <v>39</v>
      </c>
      <c r="I6" s="33" t="s">
        <v>80</v>
      </c>
      <c r="J6" s="33" t="s">
        <v>79</v>
      </c>
      <c r="K6" s="33" t="s">
        <v>78</v>
      </c>
      <c r="L6" s="33">
        <v>0.46899999999999997</v>
      </c>
      <c r="M6" s="33" t="s">
        <v>52</v>
      </c>
      <c r="N6" s="33" t="s">
        <v>51</v>
      </c>
      <c r="O6" s="37" t="s">
        <v>50</v>
      </c>
    </row>
    <row r="7" spans="1:15" s="30" customFormat="1" ht="15.75" customHeight="1" x14ac:dyDescent="0.25">
      <c r="A7" s="31">
        <v>4</v>
      </c>
      <c r="B7" s="32">
        <v>43091.724660752312</v>
      </c>
      <c r="C7" s="33" t="s">
        <v>77</v>
      </c>
      <c r="D7" s="33" t="s">
        <v>76</v>
      </c>
      <c r="E7" s="34">
        <v>258558</v>
      </c>
      <c r="F7" s="34">
        <v>37</v>
      </c>
      <c r="G7" s="35">
        <v>2</v>
      </c>
      <c r="H7" s="36">
        <f t="shared" si="0"/>
        <v>39</v>
      </c>
      <c r="I7" s="33" t="s">
        <v>75</v>
      </c>
      <c r="J7" s="33" t="s">
        <v>74</v>
      </c>
      <c r="K7" s="33" t="s">
        <v>73</v>
      </c>
      <c r="L7" s="33">
        <v>0.49</v>
      </c>
      <c r="M7" s="33" t="s">
        <v>52</v>
      </c>
      <c r="N7" s="33" t="s">
        <v>51</v>
      </c>
      <c r="O7" s="37" t="s">
        <v>50</v>
      </c>
    </row>
    <row r="8" spans="1:15" s="30" customFormat="1" ht="15.75" customHeight="1" x14ac:dyDescent="0.25">
      <c r="A8" s="31">
        <v>5</v>
      </c>
      <c r="B8" s="32">
        <v>43091.725215127313</v>
      </c>
      <c r="C8" s="33" t="s">
        <v>72</v>
      </c>
      <c r="D8" s="33" t="s">
        <v>71</v>
      </c>
      <c r="E8" s="34">
        <v>279459</v>
      </c>
      <c r="F8" s="34">
        <v>34</v>
      </c>
      <c r="G8" s="35">
        <v>2</v>
      </c>
      <c r="H8" s="36">
        <f t="shared" si="0"/>
        <v>36</v>
      </c>
      <c r="I8" s="33" t="s">
        <v>70</v>
      </c>
      <c r="J8" s="33" t="s">
        <v>69</v>
      </c>
      <c r="K8" s="33" t="s">
        <v>68</v>
      </c>
      <c r="L8" s="33">
        <v>0.47</v>
      </c>
      <c r="M8" s="33" t="s">
        <v>67</v>
      </c>
      <c r="N8" s="33" t="s">
        <v>51</v>
      </c>
      <c r="O8" s="37" t="s">
        <v>50</v>
      </c>
    </row>
    <row r="9" spans="1:15" s="30" customFormat="1" ht="15.75" customHeight="1" x14ac:dyDescent="0.25">
      <c r="A9" s="31">
        <v>6</v>
      </c>
      <c r="B9" s="32">
        <v>43091.725930092594</v>
      </c>
      <c r="C9" s="33" t="s">
        <v>66</v>
      </c>
      <c r="D9" s="33" t="s">
        <v>65</v>
      </c>
      <c r="E9" s="34">
        <v>289803</v>
      </c>
      <c r="F9" s="34">
        <v>32</v>
      </c>
      <c r="G9" s="35">
        <v>2</v>
      </c>
      <c r="H9" s="36">
        <f t="shared" si="0"/>
        <v>34</v>
      </c>
      <c r="I9" s="33" t="s">
        <v>64</v>
      </c>
      <c r="J9" s="33" t="s">
        <v>63</v>
      </c>
      <c r="K9" s="33" t="s">
        <v>53</v>
      </c>
      <c r="L9" s="33">
        <v>0.46200000000000002</v>
      </c>
      <c r="M9" s="33" t="s">
        <v>52</v>
      </c>
      <c r="N9" s="33" t="s">
        <v>51</v>
      </c>
      <c r="O9" s="37" t="s">
        <v>50</v>
      </c>
    </row>
    <row r="10" spans="1:15" s="30" customFormat="1" ht="15.75" customHeight="1" x14ac:dyDescent="0.25">
      <c r="A10" s="31">
        <v>7</v>
      </c>
      <c r="B10" s="32">
        <v>43091.727176018518</v>
      </c>
      <c r="C10" s="33" t="s">
        <v>62</v>
      </c>
      <c r="D10" s="33" t="s">
        <v>61</v>
      </c>
      <c r="E10" s="34">
        <v>258670</v>
      </c>
      <c r="F10" s="34">
        <v>37</v>
      </c>
      <c r="G10" s="35">
        <v>2</v>
      </c>
      <c r="H10" s="36">
        <f t="shared" si="0"/>
        <v>39</v>
      </c>
      <c r="I10" s="33" t="s">
        <v>60</v>
      </c>
      <c r="J10" s="33" t="s">
        <v>59</v>
      </c>
      <c r="K10" s="33" t="s">
        <v>58</v>
      </c>
      <c r="L10" s="33">
        <v>0.75700000000000001</v>
      </c>
      <c r="M10" s="33" t="s">
        <v>52</v>
      </c>
      <c r="N10" s="33" t="s">
        <v>51</v>
      </c>
      <c r="O10" s="37" t="s">
        <v>50</v>
      </c>
    </row>
    <row r="11" spans="1:15" s="30" customFormat="1" ht="15.75" customHeight="1" x14ac:dyDescent="0.25">
      <c r="A11" s="31">
        <v>8</v>
      </c>
      <c r="B11" s="32">
        <v>43091.727576249999</v>
      </c>
      <c r="C11" s="33" t="s">
        <v>57</v>
      </c>
      <c r="D11" s="33" t="s">
        <v>56</v>
      </c>
      <c r="E11" s="34">
        <v>257463</v>
      </c>
      <c r="F11" s="34">
        <v>37</v>
      </c>
      <c r="G11" s="35">
        <v>2</v>
      </c>
      <c r="H11" s="36">
        <f t="shared" si="0"/>
        <v>39</v>
      </c>
      <c r="I11" s="33" t="s">
        <v>55</v>
      </c>
      <c r="J11" s="33" t="s">
        <v>54</v>
      </c>
      <c r="K11" s="33" t="s">
        <v>53</v>
      </c>
      <c r="L11" s="33">
        <v>0.63500000000000001</v>
      </c>
      <c r="M11" s="33" t="s">
        <v>52</v>
      </c>
      <c r="N11" s="33" t="s">
        <v>51</v>
      </c>
      <c r="O11" s="37" t="s">
        <v>50</v>
      </c>
    </row>
    <row r="12" spans="1:15" s="30" customFormat="1" ht="15.75" customHeight="1" x14ac:dyDescent="0.25">
      <c r="A12" s="31">
        <v>9</v>
      </c>
      <c r="B12" s="38" t="s">
        <v>103</v>
      </c>
      <c r="C12" s="39"/>
      <c r="D12" s="40" t="s">
        <v>108</v>
      </c>
      <c r="E12" s="41"/>
      <c r="F12" s="41">
        <v>34</v>
      </c>
      <c r="G12" s="41">
        <v>0</v>
      </c>
      <c r="H12" s="36">
        <f t="shared" si="0"/>
        <v>34</v>
      </c>
      <c r="I12" s="40" t="s">
        <v>109</v>
      </c>
      <c r="J12" s="40" t="s">
        <v>110</v>
      </c>
      <c r="K12" s="40" t="s">
        <v>68</v>
      </c>
      <c r="L12" s="39">
        <v>0.46100000000000002</v>
      </c>
      <c r="M12" s="42" t="s">
        <v>67</v>
      </c>
      <c r="N12" s="33" t="s">
        <v>51</v>
      </c>
      <c r="O12" s="37" t="s">
        <v>50</v>
      </c>
    </row>
    <row r="13" spans="1:15" s="30" customFormat="1" ht="15.75" customHeight="1" thickBot="1" x14ac:dyDescent="0.3">
      <c r="A13" s="43">
        <v>10</v>
      </c>
      <c r="B13" s="29" t="s">
        <v>103</v>
      </c>
      <c r="C13" s="44"/>
      <c r="D13" s="45" t="s">
        <v>104</v>
      </c>
      <c r="E13" s="46">
        <v>103754</v>
      </c>
      <c r="F13" s="46">
        <v>37</v>
      </c>
      <c r="G13" s="46">
        <v>0</v>
      </c>
      <c r="H13" s="47">
        <f t="shared" si="0"/>
        <v>37</v>
      </c>
      <c r="I13" s="48" t="s">
        <v>111</v>
      </c>
      <c r="J13" s="48" t="s">
        <v>112</v>
      </c>
      <c r="K13" s="48" t="s">
        <v>113</v>
      </c>
      <c r="L13" s="48">
        <v>0.58099999999999996</v>
      </c>
      <c r="M13" s="48" t="s">
        <v>52</v>
      </c>
      <c r="N13" s="48" t="s">
        <v>51</v>
      </c>
      <c r="O13" s="49" t="s">
        <v>50</v>
      </c>
    </row>
    <row r="16" spans="1:15" ht="15.75" customHeight="1" x14ac:dyDescent="0.25">
      <c r="A16" s="21" t="s">
        <v>105</v>
      </c>
      <c r="B16" s="24"/>
      <c r="C16" s="24"/>
      <c r="D16" s="24"/>
    </row>
    <row r="17" spans="1:4" ht="15.75" customHeight="1" x14ac:dyDescent="0.25">
      <c r="A17" s="25" t="s">
        <v>106</v>
      </c>
      <c r="B17" s="26"/>
      <c r="C17" s="26"/>
      <c r="D17" s="26"/>
    </row>
    <row r="18" spans="1:4" ht="15.75" customHeight="1" x14ac:dyDescent="0.25">
      <c r="A18" s="27" t="s">
        <v>107</v>
      </c>
      <c r="B18" s="28"/>
      <c r="C18" s="28"/>
      <c r="D18" s="28"/>
    </row>
  </sheetData>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6"/>
  <sheetViews>
    <sheetView topLeftCell="D1" workbookViewId="0">
      <selection activeCell="N22" sqref="N22"/>
    </sheetView>
  </sheetViews>
  <sheetFormatPr defaultRowHeight="15" x14ac:dyDescent="0.25"/>
  <cols>
    <col min="12" max="12" width="9.5703125" customWidth="1"/>
  </cols>
  <sheetData>
    <row r="1" spans="1:19" x14ac:dyDescent="0.25">
      <c r="A1" s="7" t="s">
        <v>22</v>
      </c>
    </row>
    <row r="2" spans="1:19" x14ac:dyDescent="0.25">
      <c r="A2" t="s">
        <v>23</v>
      </c>
      <c r="C2" s="6" t="s">
        <v>24</v>
      </c>
      <c r="D2" s="6" t="s">
        <v>25</v>
      </c>
      <c r="E2" s="6" t="s">
        <v>26</v>
      </c>
      <c r="F2" s="6" t="s">
        <v>27</v>
      </c>
      <c r="G2" s="6" t="s">
        <v>28</v>
      </c>
      <c r="H2" s="6" t="s">
        <v>29</v>
      </c>
    </row>
    <row r="3" spans="1:19" x14ac:dyDescent="0.25">
      <c r="C3">
        <v>1</v>
      </c>
      <c r="D3">
        <v>0</v>
      </c>
      <c r="E3">
        <v>3</v>
      </c>
      <c r="F3">
        <v>7</v>
      </c>
      <c r="G3">
        <v>5</v>
      </c>
      <c r="H3">
        <v>4</v>
      </c>
    </row>
    <row r="5" spans="1:19" ht="31.15" customHeight="1" thickBot="1" x14ac:dyDescent="0.3">
      <c r="A5" s="51" t="s">
        <v>0</v>
      </c>
      <c r="B5" s="52"/>
      <c r="C5" s="52"/>
      <c r="D5" s="52"/>
      <c r="E5" s="52"/>
      <c r="F5" s="52"/>
      <c r="G5" s="52"/>
      <c r="H5" s="52"/>
      <c r="I5" s="52"/>
      <c r="J5" s="52"/>
      <c r="M5" s="15" t="s">
        <v>43</v>
      </c>
      <c r="O5" s="18" t="s">
        <v>47</v>
      </c>
      <c r="R5" s="17" t="s">
        <v>45</v>
      </c>
    </row>
    <row r="6" spans="1:19" ht="15.75" thickBot="1" x14ac:dyDescent="0.3">
      <c r="A6" s="2" t="s">
        <v>1</v>
      </c>
      <c r="L6" s="6" t="s">
        <v>30</v>
      </c>
      <c r="M6" s="9">
        <f>10*LOG10(((1+D)*10^((60+F)/10)+(2+CC/3)*10^((65+E)/10))/(1+D+2+CC/3))</f>
        <v>66.584024886189312</v>
      </c>
      <c r="N6" s="10" t="s">
        <v>31</v>
      </c>
      <c r="S6" t="s">
        <v>46</v>
      </c>
    </row>
    <row r="7" spans="1:19" ht="21" x14ac:dyDescent="0.25">
      <c r="A7" s="3"/>
    </row>
    <row r="8" spans="1:19" ht="32.450000000000003" customHeight="1" thickBot="1" x14ac:dyDescent="0.3">
      <c r="A8" s="53" t="s">
        <v>2</v>
      </c>
      <c r="B8" s="54"/>
      <c r="C8" s="54"/>
      <c r="D8" s="54"/>
      <c r="E8" s="54"/>
      <c r="F8" s="54"/>
      <c r="G8" s="54"/>
      <c r="H8" s="54"/>
      <c r="I8" s="54"/>
      <c r="J8" s="54"/>
      <c r="K8" s="54"/>
      <c r="L8" s="54"/>
      <c r="M8" s="15" t="s">
        <v>43</v>
      </c>
    </row>
    <row r="9" spans="1:19" ht="15.75" thickBot="1" x14ac:dyDescent="0.3">
      <c r="A9" s="2" t="s">
        <v>1</v>
      </c>
      <c r="L9" s="6" t="s">
        <v>49</v>
      </c>
      <c r="M9" s="9">
        <f>90+E+10*LOG10(4/(0.16*(300+D*20)/(1+F/10)))+3</f>
        <v>87.006153678640885</v>
      </c>
      <c r="N9" s="10" t="s">
        <v>32</v>
      </c>
    </row>
    <row r="10" spans="1:19" ht="21" x14ac:dyDescent="0.25">
      <c r="A10" s="3"/>
    </row>
    <row r="11" spans="1:19" ht="33.6" customHeight="1" x14ac:dyDescent="0.25">
      <c r="A11" s="53" t="s">
        <v>3</v>
      </c>
      <c r="B11" s="54"/>
      <c r="C11" s="54"/>
      <c r="D11" s="54"/>
      <c r="E11" s="54"/>
      <c r="F11" s="54"/>
      <c r="G11" s="54"/>
      <c r="H11" s="54"/>
      <c r="I11" s="54"/>
      <c r="J11" s="54"/>
      <c r="K11" s="54"/>
      <c r="L11" s="54"/>
      <c r="M11" s="15" t="s">
        <v>43</v>
      </c>
    </row>
    <row r="12" spans="1:19" x14ac:dyDescent="0.25">
      <c r="A12" s="2" t="s">
        <v>1</v>
      </c>
      <c r="O12" s="18" t="s">
        <v>48</v>
      </c>
    </row>
    <row r="13" spans="1:19" x14ac:dyDescent="0.25">
      <c r="B13" s="8" t="s">
        <v>33</v>
      </c>
      <c r="C13">
        <v>31</v>
      </c>
      <c r="D13">
        <v>63</v>
      </c>
      <c r="E13">
        <v>125</v>
      </c>
      <c r="F13">
        <v>250</v>
      </c>
      <c r="G13">
        <v>500</v>
      </c>
      <c r="H13">
        <v>1000</v>
      </c>
      <c r="I13">
        <v>2000</v>
      </c>
      <c r="J13">
        <v>4000</v>
      </c>
      <c r="K13">
        <v>8000</v>
      </c>
      <c r="L13">
        <v>16000</v>
      </c>
      <c r="M13" s="6" t="s">
        <v>36</v>
      </c>
    </row>
    <row r="14" spans="1:19" x14ac:dyDescent="0.25">
      <c r="B14" s="8" t="s">
        <v>34</v>
      </c>
      <c r="C14">
        <f t="shared" ref="C14:L14" si="0">60+F</f>
        <v>64</v>
      </c>
      <c r="D14">
        <f t="shared" si="0"/>
        <v>64</v>
      </c>
      <c r="E14">
        <f t="shared" si="0"/>
        <v>64</v>
      </c>
      <c r="F14">
        <f t="shared" si="0"/>
        <v>64</v>
      </c>
      <c r="G14">
        <f t="shared" si="0"/>
        <v>64</v>
      </c>
      <c r="H14">
        <f t="shared" si="0"/>
        <v>64</v>
      </c>
      <c r="I14">
        <f t="shared" si="0"/>
        <v>64</v>
      </c>
      <c r="J14">
        <f t="shared" si="0"/>
        <v>64</v>
      </c>
      <c r="K14">
        <f t="shared" si="0"/>
        <v>64</v>
      </c>
      <c r="L14">
        <f t="shared" si="0"/>
        <v>64</v>
      </c>
      <c r="M14">
        <f>L14+10*LOG10(10)</f>
        <v>74</v>
      </c>
      <c r="N14" t="s">
        <v>32</v>
      </c>
    </row>
    <row r="15" spans="1:19" ht="15.75" thickBot="1" x14ac:dyDescent="0.3">
      <c r="B15" s="8" t="s">
        <v>35</v>
      </c>
      <c r="C15">
        <v>-39.4</v>
      </c>
      <c r="D15">
        <v>-26.2</v>
      </c>
      <c r="E15">
        <v>-16.100000000000001</v>
      </c>
      <c r="F15">
        <v>-8.6</v>
      </c>
      <c r="G15">
        <v>-3.2</v>
      </c>
      <c r="H15">
        <v>0</v>
      </c>
      <c r="I15">
        <v>1.2</v>
      </c>
      <c r="J15">
        <v>1</v>
      </c>
      <c r="K15">
        <v>-1.1000000000000001</v>
      </c>
      <c r="L15">
        <v>-6.6</v>
      </c>
      <c r="R15" s="17"/>
    </row>
    <row r="16" spans="1:19" ht="15.75" thickBot="1" x14ac:dyDescent="0.3">
      <c r="B16" s="8" t="s">
        <v>37</v>
      </c>
      <c r="C16">
        <f>C14+C15</f>
        <v>24.6</v>
      </c>
      <c r="D16">
        <f t="shared" ref="D16:L16" si="1">D14+D15</f>
        <v>37.799999999999997</v>
      </c>
      <c r="E16">
        <f t="shared" si="1"/>
        <v>47.9</v>
      </c>
      <c r="F16">
        <f t="shared" si="1"/>
        <v>55.4</v>
      </c>
      <c r="G16">
        <f t="shared" si="1"/>
        <v>60.8</v>
      </c>
      <c r="H16">
        <f t="shared" si="1"/>
        <v>64</v>
      </c>
      <c r="I16">
        <f t="shared" si="1"/>
        <v>65.2</v>
      </c>
      <c r="J16">
        <f t="shared" si="1"/>
        <v>65</v>
      </c>
      <c r="K16">
        <f t="shared" si="1"/>
        <v>62.9</v>
      </c>
      <c r="L16">
        <f t="shared" si="1"/>
        <v>57.4</v>
      </c>
      <c r="M16" s="9">
        <f>10*LOG10(M17)</f>
        <v>71.173321444832197</v>
      </c>
      <c r="N16" s="10" t="s">
        <v>31</v>
      </c>
    </row>
    <row r="17" spans="1:18" x14ac:dyDescent="0.25">
      <c r="B17" s="8" t="s">
        <v>38</v>
      </c>
      <c r="C17">
        <f>10^(C16/10)</f>
        <v>288.40315031266073</v>
      </c>
      <c r="D17">
        <f t="shared" ref="D17:L17" si="2">10^(D16/10)</f>
        <v>6025.595860743585</v>
      </c>
      <c r="E17">
        <f t="shared" si="2"/>
        <v>61659.500186148245</v>
      </c>
      <c r="F17">
        <f t="shared" si="2"/>
        <v>346736.85045253241</v>
      </c>
      <c r="G17">
        <f t="shared" si="2"/>
        <v>1202264.4346174158</v>
      </c>
      <c r="H17">
        <f t="shared" si="2"/>
        <v>2511886.431509587</v>
      </c>
      <c r="I17">
        <f t="shared" si="2"/>
        <v>3311311.2148259166</v>
      </c>
      <c r="J17">
        <f t="shared" si="2"/>
        <v>3162277.6601683851</v>
      </c>
      <c r="K17">
        <f t="shared" si="2"/>
        <v>1949844.5997580495</v>
      </c>
      <c r="L17">
        <f t="shared" si="2"/>
        <v>549540.87385762564</v>
      </c>
      <c r="M17">
        <f>SUM(C17:L17)</f>
        <v>13101835.564386716</v>
      </c>
      <c r="R17" s="19" t="s">
        <v>33</v>
      </c>
    </row>
    <row r="19" spans="1:18" ht="32.450000000000003" customHeight="1" x14ac:dyDescent="0.25">
      <c r="A19" s="53" t="s">
        <v>44</v>
      </c>
      <c r="B19" s="54"/>
      <c r="C19" s="54"/>
      <c r="D19" s="54"/>
      <c r="E19" s="54"/>
      <c r="F19" s="54"/>
      <c r="G19" s="54"/>
      <c r="H19" s="54"/>
      <c r="I19" s="54"/>
      <c r="J19" s="54"/>
      <c r="K19" s="54"/>
      <c r="L19" s="54"/>
      <c r="M19" s="15" t="s">
        <v>43</v>
      </c>
    </row>
    <row r="20" spans="1:18" ht="15.75" thickBot="1" x14ac:dyDescent="0.3">
      <c r="A20" s="2" t="s">
        <v>1</v>
      </c>
      <c r="L20" s="6"/>
    </row>
    <row r="21" spans="1:18" ht="32.450000000000003" customHeight="1" thickBot="1" x14ac:dyDescent="0.3">
      <c r="A21" s="2"/>
      <c r="F21" s="1" t="s">
        <v>40</v>
      </c>
      <c r="G21" s="1"/>
      <c r="H21" s="1">
        <f>(1+F/10)/(0.2+E/50)</f>
        <v>4.6666666666666661</v>
      </c>
      <c r="L21" s="11" t="s">
        <v>39</v>
      </c>
      <c r="M21" s="12">
        <f>1-((SWR-1)/(SWR+1))^2</f>
        <v>0.58131487889273359</v>
      </c>
    </row>
    <row r="22" spans="1:18" x14ac:dyDescent="0.25">
      <c r="A22" s="1"/>
    </row>
    <row r="23" spans="1:18" x14ac:dyDescent="0.25">
      <c r="A23" s="4" t="s">
        <v>4</v>
      </c>
      <c r="G23" s="1" t="s">
        <v>5</v>
      </c>
      <c r="M23" s="16" t="s">
        <v>41</v>
      </c>
    </row>
    <row r="24" spans="1:18" x14ac:dyDescent="0.25">
      <c r="A24" s="5" t="s">
        <v>6</v>
      </c>
    </row>
    <row r="25" spans="1:18" x14ac:dyDescent="0.25">
      <c r="A25" s="5" t="s">
        <v>7</v>
      </c>
    </row>
    <row r="26" spans="1:18" x14ac:dyDescent="0.25">
      <c r="A26" s="13" t="s">
        <v>8</v>
      </c>
      <c r="B26" s="14"/>
      <c r="C26" s="14"/>
      <c r="D26" s="14"/>
      <c r="E26" s="14"/>
      <c r="F26" s="14"/>
      <c r="G26" s="14"/>
      <c r="H26" s="14"/>
      <c r="I26" s="14"/>
      <c r="J26" s="14"/>
      <c r="K26" s="14"/>
      <c r="L26" s="14"/>
      <c r="M26" s="14"/>
    </row>
    <row r="27" spans="1:18" x14ac:dyDescent="0.25">
      <c r="A27" s="13" t="s">
        <v>9</v>
      </c>
      <c r="B27" s="14"/>
      <c r="C27" s="14"/>
      <c r="D27" s="14"/>
      <c r="E27" s="14"/>
      <c r="F27" s="14"/>
      <c r="G27" s="14"/>
      <c r="H27" s="14"/>
      <c r="I27" s="14"/>
      <c r="J27" s="14"/>
      <c r="K27" s="14"/>
      <c r="L27" s="14"/>
      <c r="M27" s="14"/>
    </row>
    <row r="28" spans="1:18" x14ac:dyDescent="0.25">
      <c r="A28" s="5" t="s">
        <v>10</v>
      </c>
    </row>
    <row r="29" spans="1:18" x14ac:dyDescent="0.25">
      <c r="A29" s="5" t="s">
        <v>11</v>
      </c>
    </row>
    <row r="30" spans="1:18" x14ac:dyDescent="0.25">
      <c r="A30" s="13" t="s">
        <v>12</v>
      </c>
      <c r="B30" s="14"/>
      <c r="C30" s="14"/>
      <c r="D30" s="14"/>
      <c r="E30" s="14"/>
      <c r="F30" s="14"/>
      <c r="G30" s="14"/>
      <c r="H30" s="14"/>
      <c r="I30" s="14"/>
      <c r="J30" s="14"/>
      <c r="K30" s="14"/>
      <c r="L30" s="14"/>
      <c r="M30" s="14"/>
    </row>
    <row r="31" spans="1:18" x14ac:dyDescent="0.25">
      <c r="A31" s="5" t="s">
        <v>13</v>
      </c>
    </row>
    <row r="32" spans="1:18" x14ac:dyDescent="0.25">
      <c r="A32" s="4"/>
    </row>
    <row r="33" spans="1:13" x14ac:dyDescent="0.25">
      <c r="A33" s="4" t="s">
        <v>14</v>
      </c>
      <c r="G33" s="1" t="s">
        <v>15</v>
      </c>
      <c r="M33" s="16" t="s">
        <v>42</v>
      </c>
    </row>
    <row r="34" spans="1:13" x14ac:dyDescent="0.25">
      <c r="A34" s="5" t="s">
        <v>16</v>
      </c>
    </row>
    <row r="35" spans="1:13" x14ac:dyDescent="0.25">
      <c r="A35" s="5" t="s">
        <v>17</v>
      </c>
    </row>
    <row r="36" spans="1:13" x14ac:dyDescent="0.25">
      <c r="A36" s="13" t="s">
        <v>18</v>
      </c>
      <c r="B36" s="14"/>
      <c r="C36" s="14"/>
      <c r="D36" s="14"/>
    </row>
    <row r="37" spans="1:13" x14ac:dyDescent="0.25">
      <c r="A37" s="5" t="s">
        <v>19</v>
      </c>
    </row>
    <row r="38" spans="1:13" x14ac:dyDescent="0.25">
      <c r="A38" s="5" t="s">
        <v>20</v>
      </c>
    </row>
    <row r="39" spans="1:13" x14ac:dyDescent="0.25">
      <c r="A39" s="4"/>
    </row>
    <row r="40" spans="1:13" x14ac:dyDescent="0.25">
      <c r="A40" s="4" t="s">
        <v>21</v>
      </c>
      <c r="G40" s="1" t="s">
        <v>15</v>
      </c>
      <c r="M40" s="16" t="s">
        <v>42</v>
      </c>
    </row>
    <row r="41" spans="1:13" x14ac:dyDescent="0.25">
      <c r="A41" s="5" t="s">
        <v>16</v>
      </c>
    </row>
    <row r="42" spans="1:13" x14ac:dyDescent="0.25">
      <c r="A42" s="5" t="s">
        <v>17</v>
      </c>
    </row>
    <row r="43" spans="1:13" x14ac:dyDescent="0.25">
      <c r="A43" s="5" t="s">
        <v>18</v>
      </c>
    </row>
    <row r="44" spans="1:13" x14ac:dyDescent="0.25">
      <c r="A44" s="13" t="s">
        <v>19</v>
      </c>
      <c r="B44" s="14"/>
      <c r="C44" s="14"/>
      <c r="D44" s="14"/>
    </row>
    <row r="45" spans="1:13" x14ac:dyDescent="0.25">
      <c r="A45" s="13" t="s">
        <v>20</v>
      </c>
      <c r="B45" s="14"/>
      <c r="C45" s="14"/>
      <c r="D45" s="14"/>
    </row>
    <row r="46" spans="1:13" x14ac:dyDescent="0.25">
      <c r="A46" s="1"/>
    </row>
  </sheetData>
  <mergeCells count="4">
    <mergeCell ref="A5:J5"/>
    <mergeCell ref="A8:L8"/>
    <mergeCell ref="A11:L11"/>
    <mergeCell ref="A19:L19"/>
  </mergeCells>
  <pageMargins left="0.7" right="0.7" top="0.75" bottom="0.75" header="0.3" footer="0.3"/>
  <drawing r:id="rId1"/>
  <legacyDrawing r:id="rId2"/>
  <oleObjects>
    <mc:AlternateContent xmlns:mc="http://schemas.openxmlformats.org/markup-compatibility/2006">
      <mc:Choice Requires="x14">
        <oleObject progId="Word.Picture.8" shapeId="1030" r:id="rId3">
          <objectPr defaultSize="0" autoPict="0" r:id="rId4">
            <anchor moveWithCells="1">
              <from>
                <xdr:col>15</xdr:col>
                <xdr:colOff>9525</xdr:colOff>
                <xdr:row>6</xdr:row>
                <xdr:rowOff>209550</xdr:rowOff>
              </from>
              <to>
                <xdr:col>18</xdr:col>
                <xdr:colOff>333375</xdr:colOff>
                <xdr:row>10</xdr:row>
                <xdr:rowOff>419100</xdr:rowOff>
              </to>
            </anchor>
          </objectPr>
        </oleObject>
      </mc:Choice>
      <mc:Fallback>
        <oleObject progId="Word.Picture.8" shapeId="1030"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Form responses 1</vt:lpstr>
      <vt:lpstr>Correction</vt:lpstr>
      <vt:lpstr>A</vt:lpstr>
      <vt:lpstr>B</vt:lpstr>
      <vt:lpstr>CC</vt:lpstr>
      <vt:lpstr>D</vt:lpstr>
      <vt:lpstr>E</vt:lpstr>
      <vt:lpstr>F</vt:lpstr>
      <vt:lpstr>SWR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Angelo Farina</dc:creator>
  <cp:lastModifiedBy>Angelo Farina</cp:lastModifiedBy>
  <dcterms:created xsi:type="dcterms:W3CDTF">2017-12-20T09:09:27Z</dcterms:created>
  <dcterms:modified xsi:type="dcterms:W3CDTF">2018-01-07T19:02:25Z</dcterms:modified>
</cp:coreProperties>
</file>