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Farina\Corsi\Applied-Acoustics\Tests-2017\"/>
    </mc:Choice>
  </mc:AlternateContent>
  <bookViews>
    <workbookView xWindow="1044" yWindow="0" windowWidth="18612" windowHeight="7788"/>
  </bookViews>
  <sheets>
    <sheet name="Form responses 1" sheetId="1" r:id="rId1"/>
    <sheet name="Solution" sheetId="2" r:id="rId2"/>
  </sheets>
  <definedNames>
    <definedName name="A">Solution!$A$4</definedName>
    <definedName name="B">Solution!$B$4</definedName>
    <definedName name="CC">Solution!$C$4</definedName>
    <definedName name="D">Solution!$D$4</definedName>
    <definedName name="E">Solution!$E$4</definedName>
    <definedName name="F">Solution!$F$4</definedName>
  </definedNames>
  <calcPr calcId="162913"/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2" i="1"/>
  <c r="H11" i="1"/>
  <c r="H10" i="1"/>
  <c r="H9" i="1"/>
  <c r="H8" i="1"/>
  <c r="H7" i="1"/>
  <c r="H6" i="1"/>
  <c r="H5" i="1"/>
  <c r="H4" i="1"/>
  <c r="H13" i="1"/>
  <c r="J30" i="2"/>
  <c r="J26" i="2"/>
  <c r="L23" i="2"/>
  <c r="J19" i="2"/>
  <c r="N16" i="2"/>
  <c r="N7" i="2"/>
  <c r="N12" i="2" s="1"/>
  <c r="N13" i="2" s="1"/>
  <c r="N8" i="2" l="1"/>
  <c r="N9" i="2" s="1"/>
</calcChain>
</file>

<file path=xl/sharedStrings.xml><?xml version="1.0" encoding="utf-8"?>
<sst xmlns="http://schemas.openxmlformats.org/spreadsheetml/2006/main" count="180" uniqueCount="118">
  <si>
    <t>Timestamp</t>
  </si>
  <si>
    <t>Email address</t>
  </si>
  <si>
    <t>Surname and Name</t>
  </si>
  <si>
    <t>Matricula</t>
  </si>
  <si>
    <t>1) The traffic along a road, during the day period (06-22), is of 10000+E·1000 cars. Compute the SEL of a single car pass-by, knowing that the total value of Leq is equal to 60+F dB(A) and that the background noise (when no car is passing) is 55+F dB(A).</t>
  </si>
  <si>
    <t>2) In the case of previous exercise, re-compute the value of Leq when the distance from the road axis is equal to 50+F m, instead of 7.5m.</t>
  </si>
  <si>
    <t>3) In the case of exercise 1), compute the value of Lep for the acoustician who attended the measurements, standing at the measurement position for the whole day period.</t>
  </si>
  <si>
    <t>4) A reverberant room has a volume of 200+EF m³. The initial reverberation time is 6+F/2 s, and reduces to 2+E/5 s when a sample of absorbing material is inserted, having a surface of 10+D/2 m². Compute the sound absorption coefficient α of the sample according to ISO 354.</t>
  </si>
  <si>
    <t>5) In the case of previous exercise, compute the reduction of the level of reverberant field caused by inserting the sample inside the reverberant room.</t>
  </si>
  <si>
    <t>6) In a standing wave tube, the Standing Wave Ratio (max pressure / min pressure) is 6+F. Compute the sound absorption coefficient α of the sample according to ISO 10534.</t>
  </si>
  <si>
    <t>7) In a standing wave tube, the value of rE=I/(D·c) is 0.1+E/30. Compute the sound absorption coefficient α of the sample with the Sound Intensity method.</t>
  </si>
  <si>
    <t>8) What is the correct definition of the new EC parameter called Lden?</t>
  </si>
  <si>
    <t>9) What is the correct definition of differential noise limit according to Italian law?</t>
  </si>
  <si>
    <t>alberto.bonici@studenti.unipr.it</t>
  </si>
  <si>
    <t>Bonici Alberto</t>
  </si>
  <si>
    <t>59.4 dB</t>
  </si>
  <si>
    <t>72 dB</t>
  </si>
  <si>
    <t>3.8 dB</t>
  </si>
  <si>
    <t>The time-weighted energetic average between Lday, Levening, Lnight, where Levening is increased by 5 dB and Lnight is increased by 10 dB</t>
  </si>
  <si>
    <t>The difference between environmental noise level and the residual noise level (which means the total Leq with and without a specific sound source switched on) both measured on short times (a few minutes).</t>
  </si>
  <si>
    <t>riccardo.straccia@studenti.unipr.it</t>
  </si>
  <si>
    <t>Straccia Riccardo</t>
  </si>
  <si>
    <t>70.91 dBA</t>
  </si>
  <si>
    <t>55.42 dBA</t>
  </si>
  <si>
    <t>5.6 dB</t>
  </si>
  <si>
    <t>The energetic average between Lday, Levening, Lnight, where Levening is increased by 5 dB and Lnight is increased by 10 dB</t>
  </si>
  <si>
    <t>gabriele.caviola@studenti.unipr.it</t>
  </si>
  <si>
    <t>Caviola Gabriele</t>
  </si>
  <si>
    <t>109.60 dBA</t>
  </si>
  <si>
    <t>78.193 dBA</t>
  </si>
  <si>
    <t>66.77 dBA</t>
  </si>
  <si>
    <t>3.32 dBA</t>
  </si>
  <si>
    <t>eleonora.oliosi@studenti.unipr.it</t>
  </si>
  <si>
    <t>Oliosi Eleonora</t>
  </si>
  <si>
    <t>66.9 dB(A)</t>
  </si>
  <si>
    <t>54.5 dB(A)</t>
  </si>
  <si>
    <t>66.01 dB(A)</t>
  </si>
  <si>
    <t>marco.morini1@studenti.unipr.it</t>
  </si>
  <si>
    <t>Morini marco</t>
  </si>
  <si>
    <t>lorenzo.zaniboni@studenti.unipr.it</t>
  </si>
  <si>
    <t>Zaniboni Lorenzo</t>
  </si>
  <si>
    <t>72.72 dB(A)</t>
  </si>
  <si>
    <t>-3.8165 dB</t>
  </si>
  <si>
    <t>stefano.cavalli2@studenti.unipr.it</t>
  </si>
  <si>
    <t>Cavalli Stefano</t>
  </si>
  <si>
    <t>71.5 dB</t>
  </si>
  <si>
    <t>gianmarco.carraglia@studenti.unipr.it</t>
  </si>
  <si>
    <t>Carraglia Gianmarco</t>
  </si>
  <si>
    <t>73.1 dB(A)</t>
  </si>
  <si>
    <t>-4.738 dB</t>
  </si>
  <si>
    <t>emanuele.pagliari@studenti.unipr.it</t>
  </si>
  <si>
    <t>Emanuele Pagliari</t>
  </si>
  <si>
    <t>74.6 dB</t>
  </si>
  <si>
    <t>53.4 dB</t>
  </si>
  <si>
    <t>-2.62 dB</t>
  </si>
  <si>
    <t>jodi.oxoli@studenti.unipr.it</t>
  </si>
  <si>
    <t>Jodi Oxoli</t>
  </si>
  <si>
    <t>A</t>
  </si>
  <si>
    <t>B</t>
  </si>
  <si>
    <t>C</t>
  </si>
  <si>
    <t>D</t>
  </si>
  <si>
    <t>E</t>
  </si>
  <si>
    <t>F</t>
  </si>
  <si>
    <t>write number and measurement unit (with a space in between and no other spaces)</t>
  </si>
  <si>
    <t xml:space="preserve"> </t>
  </si>
  <si>
    <t xml:space="preserve">write number and measurement unit (with a space in between and no other spaces) </t>
  </si>
  <si>
    <t>(a single answer)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</si>
  <si>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The equivalent level averaged over the 24 hours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</si>
  <si>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The arithmetic average between Lday, Levening, Lnight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</si>
  <si>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The energetic average between Lday, Levening, Lnight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</si>
  <si>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The energetic average between Lday, Levening, Lnight, where Levening is increased by 5 dB and Lnight is increased by 10 dB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</si>
  <si>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The time-weighted energetic average between Lday, Levening, Lnight, where Levening is increased by 5 dB and Lnight is increased by 10 dB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</si>
  <si>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The difference between Leq,day and Leq,night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</si>
  <si>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The difference between the SPL generated by a sound source and the background noise level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</si>
  <si>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The difference between environmental noise level and the residual noise level (which means the total Leq with and without a specific sound source switched on) both measured on short times (a few minutes).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</si>
  <si>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The difference between the SPL outside (at 1m from the closed window) and the SPL inside the room</t>
    </r>
  </si>
  <si>
    <r>
      <t>1) The traffic along a road, during the day period (06-22), is of 10000+E·1000 cars. Compute the SEL of a single car pass-by, knowing that the total value of Leq is equal to 60+F dB(A) and that the background noise (when no car is passing) is 55+F dB(A).</t>
    </r>
    <r>
      <rPr>
        <b/>
        <i/>
        <sz val="10"/>
        <color rgb="FF000000"/>
        <rFont val="Calibri"/>
        <family val="2"/>
      </rPr>
      <t xml:space="preserve"> </t>
    </r>
  </si>
  <si>
    <r>
      <t>2) In the case of previous exercise, re-compute the value of Leq when the distance from the road axis is equal to 50+F m, instead of 7.5m.</t>
    </r>
    <r>
      <rPr>
        <b/>
        <i/>
        <sz val="10"/>
        <color rgb="FF000000"/>
        <rFont val="Calibri"/>
        <family val="2"/>
      </rPr>
      <t xml:space="preserve"> </t>
    </r>
  </si>
  <si>
    <r>
      <t>3) In the case of exercise 1), compute the value of Lep for the acoustician who attended the measurements, standing at the measurement position for the whole day period.</t>
    </r>
    <r>
      <rPr>
        <b/>
        <i/>
        <sz val="10"/>
        <color rgb="FF000000"/>
        <rFont val="Calibri"/>
        <family val="2"/>
      </rPr>
      <t xml:space="preserve"> </t>
    </r>
  </si>
  <si>
    <r>
      <t>4) A reverberant room has a volume of 200+EF m³. The initial reverberation time is 6+F/2 s, and reduces to 2+E/5 s when a sample of absorbing material is inserted, having a surface of 10+D/2 m². Compute the sound absorption coefficient α of the sample according to ISO 354.</t>
    </r>
    <r>
      <rPr>
        <b/>
        <i/>
        <sz val="10"/>
        <color rgb="FF000000"/>
        <rFont val="Calibri"/>
        <family val="2"/>
      </rPr>
      <t xml:space="preserve"> </t>
    </r>
  </si>
  <si>
    <r>
      <rPr>
        <b/>
        <sz val="12"/>
        <color rgb="FF000000"/>
        <rFont val="Calibri"/>
        <family val="2"/>
      </rPr>
      <t>5) In the case of previous exercise, compute the reduction of the level of reverberant field caused by inserting the sample inside the reverberant room.</t>
    </r>
    <r>
      <rPr>
        <b/>
        <i/>
        <sz val="10"/>
        <color rgb="FF000000"/>
        <rFont val="Calibri"/>
        <family val="2"/>
      </rPr>
      <t xml:space="preserve"> </t>
    </r>
  </si>
  <si>
    <r>
      <t>6) In a standing wave tube, the Standing Wave Ratio (max pressure / min pressure) is 6+F. Compute the sound absorption coefficient α of the sample according to ISO 10534.</t>
    </r>
    <r>
      <rPr>
        <b/>
        <i/>
        <sz val="10"/>
        <color rgb="FF000000"/>
        <rFont val="Calibri"/>
        <family val="2"/>
      </rPr>
      <t xml:space="preserve"> </t>
    </r>
  </si>
  <si>
    <r>
      <t>7) In a standing wave tube, the value of r</t>
    </r>
    <r>
      <rPr>
        <b/>
        <vertAlign val="subscript"/>
        <sz val="12"/>
        <color rgb="FF000000"/>
        <rFont val="Calibri"/>
        <family val="2"/>
      </rPr>
      <t>E</t>
    </r>
    <r>
      <rPr>
        <b/>
        <sz val="12"/>
        <color rgb="FF000000"/>
        <rFont val="Calibri"/>
        <family val="2"/>
      </rPr>
      <t>=I/(D·c) is 0.1+E/30. Compute the sound absorption coefficient α of the sample with the Sound Intensity method.</t>
    </r>
  </si>
  <si>
    <t>Leqcars = 10*log10(10^(Leqtot/10)-10^(Leqnoise/10))=</t>
  </si>
  <si>
    <t>dB(A)</t>
  </si>
  <si>
    <t>SELcars = Leqcars + 10*log10(16*3600) =</t>
  </si>
  <si>
    <t>Sel,1car = SELcars - 10*log10(Ncars) =</t>
  </si>
  <si>
    <t>Leqtot,2 = 10*log10(10^(Leqcars,2/10)+10^(Leqnoise/10)) =</t>
  </si>
  <si>
    <t xml:space="preserve">α = </t>
  </si>
  <si>
    <t>DeltaL = 10*log10(Te/Ts) =</t>
  </si>
  <si>
    <t>dB</t>
  </si>
  <si>
    <t>Score</t>
  </si>
  <si>
    <t>Bonus</t>
  </si>
  <si>
    <t>Tot.Score</t>
  </si>
  <si>
    <t>Trunilina Alina</t>
  </si>
  <si>
    <t>The difference between Leq,day and Leq,night</t>
  </si>
  <si>
    <t>Cartaceo</t>
  </si>
  <si>
    <t>Juras Lucenic</t>
  </si>
  <si>
    <t>Kilchitsky Egor</t>
  </si>
  <si>
    <t>Osadchy Kirill</t>
  </si>
  <si>
    <t>Kirilyuk Anton</t>
  </si>
  <si>
    <t>Toscani Andrea</t>
  </si>
  <si>
    <t>Wrong or mispelled measuring unit</t>
  </si>
  <si>
    <t>Comma instead of decimal point</t>
  </si>
  <si>
    <t>Applied Acoustics - In Class test - 11/12/2017</t>
  </si>
  <si>
    <t>Notes:</t>
  </si>
  <si>
    <t>In class test of Applied Acoustics - 11/12/2017</t>
  </si>
  <si>
    <t>Lep = Leqtot + 10*log10(16h/8h) =</t>
  </si>
  <si>
    <t>Leqcars,2 = Leqcars + 10*log10(d1/d2) =</t>
  </si>
  <si>
    <t>we suppose that the background noise is the same in the two locations</t>
  </si>
  <si>
    <t>N.</t>
  </si>
  <si>
    <t>68.19 dB(A)</t>
  </si>
  <si>
    <t>55.43 dB(A)</t>
  </si>
  <si>
    <t>67.01 dB(A)</t>
  </si>
  <si>
    <t>4.26 dB</t>
  </si>
  <si>
    <t>105.6 dB</t>
  </si>
  <si>
    <t>96.5 dB</t>
  </si>
  <si>
    <t>The difference between the SPL outside (at 1m from the closed window) and the SPL inside the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</si>
</sst>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yy\ h:mm:ss"/>
    <numFmt numFmtId="169" formatCode="0.0"/>
    <numFmt numFmtId="170" formatCode="0.000"/>
  </numFmts>
  <fonts count="1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Wingdings"/>
      <charset val="2"/>
    </font>
    <font>
      <sz val="7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10"/>
      <color rgb="FF000000"/>
      <name val="Arial"/>
      <family val="2"/>
    </font>
    <font>
      <b/>
      <vertAlign val="subscript"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 applyFont="1" applyAlignment="1"/>
    <xf numFmtId="0" fontId="2" fillId="0" borderId="0" xfId="0" applyFont="1" applyAlignment="1"/>
    <xf numFmtId="0" fontId="4" fillId="0" borderId="0" xfId="1" applyFont="1"/>
    <xf numFmtId="0" fontId="1" fillId="0" borderId="0" xfId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 vertical="center" indent="4"/>
    </xf>
    <xf numFmtId="0" fontId="8" fillId="2" borderId="0" xfId="0" applyFont="1" applyFill="1" applyAlignment="1">
      <alignment horizontal="left" vertical="center" indent="4"/>
    </xf>
    <xf numFmtId="0" fontId="0" fillId="2" borderId="0" xfId="0" applyFont="1" applyFill="1" applyAlignment="1"/>
    <xf numFmtId="0" fontId="10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3" fillId="0" borderId="0" xfId="0" applyFont="1" applyAlignment="1"/>
    <xf numFmtId="0" fontId="13" fillId="0" borderId="0" xfId="0" applyFont="1" applyAlignment="1"/>
    <xf numFmtId="2" fontId="13" fillId="0" borderId="0" xfId="0" applyNumberFormat="1" applyFont="1" applyAlignment="1"/>
    <xf numFmtId="169" fontId="0" fillId="0" borderId="0" xfId="0" applyNumberFormat="1" applyFont="1" applyAlignment="1"/>
    <xf numFmtId="169" fontId="6" fillId="0" borderId="0" xfId="0" applyNumberFormat="1" applyFont="1" applyAlignment="1">
      <alignment vertical="center"/>
    </xf>
    <xf numFmtId="169" fontId="3" fillId="0" borderId="0" xfId="0" applyNumberFormat="1" applyFont="1" applyAlignment="1"/>
    <xf numFmtId="169" fontId="7" fillId="0" borderId="0" xfId="0" applyNumberFormat="1" applyFont="1" applyAlignment="1">
      <alignment vertical="center"/>
    </xf>
    <xf numFmtId="169" fontId="11" fillId="0" borderId="0" xfId="0" applyNumberFormat="1" applyFont="1" applyAlignment="1">
      <alignment vertical="center" wrapText="1"/>
    </xf>
    <xf numFmtId="169" fontId="13" fillId="0" borderId="0" xfId="0" applyNumberFormat="1" applyFont="1" applyAlignment="1">
      <alignment wrapText="1"/>
    </xf>
    <xf numFmtId="169" fontId="13" fillId="0" borderId="1" xfId="0" applyNumberFormat="1" applyFont="1" applyBorder="1" applyAlignment="1"/>
    <xf numFmtId="169" fontId="13" fillId="0" borderId="2" xfId="0" applyNumberFormat="1" applyFont="1" applyBorder="1" applyAlignment="1"/>
    <xf numFmtId="0" fontId="13" fillId="0" borderId="3" xfId="0" applyFont="1" applyBorder="1" applyAlignment="1"/>
    <xf numFmtId="170" fontId="15" fillId="0" borderId="0" xfId="0" applyNumberFormat="1" applyFont="1" applyAlignment="1">
      <alignment vertical="center"/>
    </xf>
    <xf numFmtId="0" fontId="13" fillId="0" borderId="0" xfId="0" applyFont="1" applyAlignment="1">
      <alignment horizontal="center"/>
    </xf>
    <xf numFmtId="0" fontId="13" fillId="3" borderId="4" xfId="0" applyFont="1" applyFill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top" wrapText="1"/>
    </xf>
    <xf numFmtId="0" fontId="13" fillId="3" borderId="5" xfId="0" applyFont="1" applyFill="1" applyBorder="1" applyAlignment="1">
      <alignment horizontal="left" vertical="top" wrapText="1"/>
    </xf>
    <xf numFmtId="0" fontId="13" fillId="3" borderId="6" xfId="0" applyFont="1" applyFill="1" applyBorder="1" applyAlignment="1">
      <alignment horizontal="left" vertical="top" wrapText="1"/>
    </xf>
    <xf numFmtId="164" fontId="2" fillId="0" borderId="7" xfId="0" applyNumberFormat="1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164" fontId="2" fillId="0" borderId="7" xfId="0" applyNumberFormat="1" applyFont="1" applyBorder="1" applyAlignment="1">
      <alignment horizontal="right" vertical="top" wrapText="1"/>
    </xf>
    <xf numFmtId="0" fontId="0" fillId="0" borderId="8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164" fontId="2" fillId="0" borderId="10" xfId="0" applyNumberFormat="1" applyFont="1" applyBorder="1" applyAlignment="1">
      <alignment horizontal="right" vertical="top" wrapText="1"/>
    </xf>
    <xf numFmtId="0" fontId="0" fillId="0" borderId="11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0" borderId="11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3" fillId="4" borderId="0" xfId="0" applyFont="1" applyFill="1" applyAlignment="1"/>
    <xf numFmtId="0" fontId="0" fillId="4" borderId="0" xfId="0" applyFont="1" applyFill="1" applyAlignment="1"/>
    <xf numFmtId="0" fontId="3" fillId="5" borderId="0" xfId="0" applyFont="1" applyFill="1" applyAlignment="1"/>
    <xf numFmtId="0" fontId="0" fillId="5" borderId="0" xfId="0" applyFont="1" applyFill="1" applyAlignment="1"/>
    <xf numFmtId="0" fontId="0" fillId="0" borderId="8" xfId="0" applyFont="1" applyBorder="1" applyAlignment="1">
      <alignment horizontal="right" vertical="top" wrapText="1"/>
    </xf>
    <xf numFmtId="0" fontId="2" fillId="0" borderId="8" xfId="0" applyFont="1" applyBorder="1" applyAlignment="1">
      <alignment horizontal="right" vertical="top" wrapText="1"/>
    </xf>
    <xf numFmtId="0" fontId="2" fillId="4" borderId="8" xfId="0" applyFont="1" applyFill="1" applyBorder="1" applyAlignment="1">
      <alignment horizontal="right" vertical="top" wrapText="1"/>
    </xf>
    <xf numFmtId="169" fontId="12" fillId="0" borderId="0" xfId="0" applyNumberFormat="1" applyFont="1" applyAlignment="1">
      <alignment vertical="center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right" vertical="top" wrapText="1"/>
    </xf>
    <xf numFmtId="0" fontId="0" fillId="0" borderId="11" xfId="0" applyFont="1" applyBorder="1" applyAlignment="1">
      <alignment horizontal="right" vertical="top"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17</xdr:row>
          <xdr:rowOff>441960</xdr:rowOff>
        </xdr:from>
        <xdr:to>
          <xdr:col>12</xdr:col>
          <xdr:colOff>175260</xdr:colOff>
          <xdr:row>19</xdr:row>
          <xdr:rowOff>159922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53339</xdr:colOff>
      <xdr:row>24</xdr:row>
      <xdr:rowOff>281940</xdr:rowOff>
    </xdr:from>
    <xdr:to>
      <xdr:col>12</xdr:col>
      <xdr:colOff>267702</xdr:colOff>
      <xdr:row>26</xdr:row>
      <xdr:rowOff>104358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9339" y="5745480"/>
          <a:ext cx="1433563" cy="401538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28</xdr:row>
          <xdr:rowOff>297180</xdr:rowOff>
        </xdr:from>
        <xdr:to>
          <xdr:col>11</xdr:col>
          <xdr:colOff>541020</xdr:colOff>
          <xdr:row>30</xdr:row>
          <xdr:rowOff>127929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32</xdr:row>
          <xdr:rowOff>22861</xdr:rowOff>
        </xdr:from>
        <xdr:to>
          <xdr:col>14</xdr:col>
          <xdr:colOff>187703</xdr:colOff>
          <xdr:row>36</xdr:row>
          <xdr:rowOff>7621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workbookViewId="0">
      <pane ySplit="3" topLeftCell="A4" activePane="bottomLeft" state="frozen"/>
      <selection pane="bottomLeft"/>
    </sheetView>
  </sheetViews>
  <sheetFormatPr defaultColWidth="14.44140625" defaultRowHeight="15.75" customHeight="1" x14ac:dyDescent="0.25"/>
  <cols>
    <col min="1" max="1" width="5.33203125" customWidth="1"/>
    <col min="2" max="4" width="21.5546875" customWidth="1"/>
    <col min="5" max="5" width="9.44140625" customWidth="1"/>
    <col min="6" max="7" width="9.109375" customWidth="1"/>
    <col min="8" max="8" width="9.109375" style="17" customWidth="1"/>
    <col min="9" max="9" width="11.88671875" customWidth="1"/>
    <col min="10" max="10" width="10.6640625" customWidth="1"/>
    <col min="11" max="11" width="11.44140625" customWidth="1"/>
    <col min="12" max="12" width="10" customWidth="1"/>
    <col min="13" max="13" width="10.6640625" customWidth="1"/>
    <col min="14" max="14" width="9.33203125" customWidth="1"/>
    <col min="15" max="15" width="12.5546875" customWidth="1"/>
    <col min="16" max="23" width="21.5546875" customWidth="1"/>
  </cols>
  <sheetData>
    <row r="1" spans="1:23" ht="15.75" customHeight="1" x14ac:dyDescent="0.25">
      <c r="A1" s="17" t="s">
        <v>104</v>
      </c>
      <c r="C1" s="17"/>
      <c r="D1" s="17"/>
      <c r="E1" s="17"/>
      <c r="F1" s="17"/>
      <c r="G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5.75" customHeight="1" thickBot="1" x14ac:dyDescent="0.3">
      <c r="H2"/>
    </row>
    <row r="3" spans="1:23" s="17" customFormat="1" ht="15.75" customHeight="1" x14ac:dyDescent="0.25">
      <c r="A3" s="30" t="s">
        <v>110</v>
      </c>
      <c r="B3" s="30" t="s">
        <v>0</v>
      </c>
      <c r="C3" s="31" t="s">
        <v>1</v>
      </c>
      <c r="D3" s="31" t="s">
        <v>2</v>
      </c>
      <c r="E3" s="31" t="s">
        <v>3</v>
      </c>
      <c r="F3" s="31" t="s">
        <v>91</v>
      </c>
      <c r="G3" s="31" t="s">
        <v>92</v>
      </c>
      <c r="H3" s="31" t="s">
        <v>93</v>
      </c>
      <c r="I3" s="32" t="s">
        <v>4</v>
      </c>
      <c r="J3" s="32" t="s">
        <v>5</v>
      </c>
      <c r="K3" s="32" t="s">
        <v>6</v>
      </c>
      <c r="L3" s="32" t="s">
        <v>7</v>
      </c>
      <c r="M3" s="32" t="s">
        <v>8</v>
      </c>
      <c r="N3" s="32" t="s">
        <v>9</v>
      </c>
      <c r="O3" s="32" t="s">
        <v>10</v>
      </c>
      <c r="P3" s="32" t="s">
        <v>11</v>
      </c>
      <c r="Q3" s="33" t="s">
        <v>12</v>
      </c>
      <c r="R3" s="17" t="s">
        <v>64</v>
      </c>
    </row>
    <row r="4" spans="1:23" ht="15.75" customHeight="1" x14ac:dyDescent="0.25">
      <c r="A4" s="58">
        <v>1</v>
      </c>
      <c r="B4" s="34">
        <v>43080.772037974537</v>
      </c>
      <c r="C4" s="35" t="s">
        <v>13</v>
      </c>
      <c r="D4" s="35" t="s">
        <v>14</v>
      </c>
      <c r="E4" s="36">
        <v>279459</v>
      </c>
      <c r="F4" s="36">
        <v>24</v>
      </c>
      <c r="G4" s="36">
        <v>2</v>
      </c>
      <c r="H4" s="37">
        <f t="shared" ref="H4:H12" si="0">F4+G4</f>
        <v>26</v>
      </c>
      <c r="I4" s="54"/>
      <c r="J4" s="56" t="s">
        <v>15</v>
      </c>
      <c r="K4" s="56" t="s">
        <v>16</v>
      </c>
      <c r="L4" s="55">
        <v>0.8</v>
      </c>
      <c r="M4" s="55" t="s">
        <v>17</v>
      </c>
      <c r="N4" s="55">
        <v>0.23400000000000001</v>
      </c>
      <c r="O4" s="55">
        <v>0.42499999999999999</v>
      </c>
      <c r="P4" s="39" t="s">
        <v>18</v>
      </c>
      <c r="Q4" s="40" t="s">
        <v>19</v>
      </c>
      <c r="R4" s="17" t="s">
        <v>64</v>
      </c>
    </row>
    <row r="5" spans="1:23" ht="15.75" customHeight="1" x14ac:dyDescent="0.25">
      <c r="A5" s="58">
        <v>2</v>
      </c>
      <c r="B5" s="34">
        <v>43080.773076030091</v>
      </c>
      <c r="C5" s="35" t="s">
        <v>20</v>
      </c>
      <c r="D5" s="35" t="s">
        <v>21</v>
      </c>
      <c r="E5" s="36">
        <v>255814</v>
      </c>
      <c r="F5" s="36">
        <v>16</v>
      </c>
      <c r="G5" s="36">
        <v>2</v>
      </c>
      <c r="H5" s="37">
        <f t="shared" si="0"/>
        <v>18</v>
      </c>
      <c r="I5" s="55" t="s">
        <v>22</v>
      </c>
      <c r="J5" s="55" t="s">
        <v>23</v>
      </c>
      <c r="K5" s="54"/>
      <c r="L5" s="55">
        <v>0.80500000000000005</v>
      </c>
      <c r="M5" s="55" t="s">
        <v>24</v>
      </c>
      <c r="N5" s="55">
        <v>0.33</v>
      </c>
      <c r="O5" s="55">
        <v>0.86599999999999999</v>
      </c>
      <c r="P5" s="39" t="s">
        <v>25</v>
      </c>
      <c r="Q5" s="40" t="s">
        <v>19</v>
      </c>
      <c r="R5" s="17" t="s">
        <v>64</v>
      </c>
    </row>
    <row r="6" spans="1:23" ht="15.75" customHeight="1" x14ac:dyDescent="0.25">
      <c r="A6" s="58">
        <v>3</v>
      </c>
      <c r="B6" s="34">
        <v>43080.774000567129</v>
      </c>
      <c r="C6" s="35" t="s">
        <v>26</v>
      </c>
      <c r="D6" s="35" t="s">
        <v>27</v>
      </c>
      <c r="E6" s="36">
        <v>243382</v>
      </c>
      <c r="F6" s="36">
        <v>8</v>
      </c>
      <c r="G6" s="36">
        <v>2</v>
      </c>
      <c r="H6" s="37">
        <f t="shared" si="0"/>
        <v>10</v>
      </c>
      <c r="I6" s="55" t="s">
        <v>28</v>
      </c>
      <c r="J6" s="55" t="s">
        <v>29</v>
      </c>
      <c r="K6" s="55" t="s">
        <v>30</v>
      </c>
      <c r="L6" s="55">
        <v>0.14099999999999999</v>
      </c>
      <c r="M6" s="56" t="s">
        <v>31</v>
      </c>
      <c r="N6" s="55">
        <v>0.39500000000000002</v>
      </c>
      <c r="O6" s="55">
        <v>0.63</v>
      </c>
      <c r="P6" s="39" t="s">
        <v>25</v>
      </c>
      <c r="Q6" s="40" t="s">
        <v>19</v>
      </c>
      <c r="R6" s="17" t="s">
        <v>64</v>
      </c>
    </row>
    <row r="7" spans="1:23" ht="15.75" customHeight="1" x14ac:dyDescent="0.25">
      <c r="A7" s="58">
        <v>4</v>
      </c>
      <c r="B7" s="34">
        <v>43080.774932233791</v>
      </c>
      <c r="C7" s="35" t="s">
        <v>32</v>
      </c>
      <c r="D7" s="35" t="s">
        <v>33</v>
      </c>
      <c r="E7" s="36">
        <v>257463</v>
      </c>
      <c r="F7" s="36">
        <v>28</v>
      </c>
      <c r="G7" s="36">
        <v>2</v>
      </c>
      <c r="H7" s="37">
        <f t="shared" si="0"/>
        <v>30</v>
      </c>
      <c r="I7" s="55" t="s">
        <v>34</v>
      </c>
      <c r="J7" s="55" t="s">
        <v>35</v>
      </c>
      <c r="K7" s="55" t="s">
        <v>36</v>
      </c>
      <c r="L7" s="55">
        <v>0.628</v>
      </c>
      <c r="M7" s="54"/>
      <c r="N7" s="55">
        <v>0.36</v>
      </c>
      <c r="O7" s="55">
        <v>0.46200000000000002</v>
      </c>
      <c r="P7" s="39" t="s">
        <v>18</v>
      </c>
      <c r="Q7" s="40" t="s">
        <v>19</v>
      </c>
      <c r="R7" s="17" t="s">
        <v>64</v>
      </c>
    </row>
    <row r="8" spans="1:23" ht="15.75" customHeight="1" x14ac:dyDescent="0.25">
      <c r="A8" s="58">
        <v>5</v>
      </c>
      <c r="B8" s="34">
        <v>43080.775265428238</v>
      </c>
      <c r="C8" s="35" t="s">
        <v>37</v>
      </c>
      <c r="D8" s="35" t="s">
        <v>38</v>
      </c>
      <c r="E8" s="36">
        <v>290020</v>
      </c>
      <c r="F8" s="36">
        <v>16</v>
      </c>
      <c r="G8" s="36">
        <v>2</v>
      </c>
      <c r="H8" s="37">
        <f t="shared" si="0"/>
        <v>18</v>
      </c>
      <c r="I8" s="54"/>
      <c r="J8" s="54"/>
      <c r="K8" s="54"/>
      <c r="L8" s="55">
        <v>0.88</v>
      </c>
      <c r="M8" s="56">
        <v>-3.42</v>
      </c>
      <c r="N8" s="55">
        <v>0.49</v>
      </c>
      <c r="O8" s="55">
        <v>0.28599999999999998</v>
      </c>
      <c r="P8" s="39" t="s">
        <v>18</v>
      </c>
      <c r="Q8" s="41"/>
      <c r="R8" s="17" t="s">
        <v>64</v>
      </c>
    </row>
    <row r="9" spans="1:23" ht="15.75" customHeight="1" x14ac:dyDescent="0.25">
      <c r="A9" s="58">
        <v>6</v>
      </c>
      <c r="B9" s="34">
        <v>43080.775300740745</v>
      </c>
      <c r="C9" s="35" t="s">
        <v>39</v>
      </c>
      <c r="D9" s="35" t="s">
        <v>40</v>
      </c>
      <c r="E9" s="36">
        <v>258558</v>
      </c>
      <c r="F9" s="36">
        <v>20</v>
      </c>
      <c r="G9" s="36">
        <v>2</v>
      </c>
      <c r="H9" s="37">
        <f t="shared" si="0"/>
        <v>22</v>
      </c>
      <c r="I9" s="55" t="s">
        <v>41</v>
      </c>
      <c r="J9" s="54"/>
      <c r="K9" s="54"/>
      <c r="L9" s="55">
        <v>0.77056000000000002</v>
      </c>
      <c r="M9" s="55" t="s">
        <v>42</v>
      </c>
      <c r="N9" s="55">
        <v>0.248</v>
      </c>
      <c r="O9" s="55">
        <v>0.73</v>
      </c>
      <c r="P9" s="39" t="s">
        <v>25</v>
      </c>
      <c r="Q9" s="40" t="s">
        <v>19</v>
      </c>
      <c r="R9" s="17" t="s">
        <v>64</v>
      </c>
    </row>
    <row r="10" spans="1:23" ht="15.75" customHeight="1" x14ac:dyDescent="0.25">
      <c r="A10" s="58">
        <v>7</v>
      </c>
      <c r="B10" s="34">
        <v>43080.776220856482</v>
      </c>
      <c r="C10" s="35" t="s">
        <v>43</v>
      </c>
      <c r="D10" s="35" t="s">
        <v>44</v>
      </c>
      <c r="E10" s="36">
        <v>289341</v>
      </c>
      <c r="F10" s="36">
        <v>24</v>
      </c>
      <c r="G10" s="36">
        <v>2</v>
      </c>
      <c r="H10" s="37">
        <f t="shared" si="0"/>
        <v>26</v>
      </c>
      <c r="I10" s="55" t="s">
        <v>45</v>
      </c>
      <c r="J10" s="56">
        <v>52.3</v>
      </c>
      <c r="K10" s="54"/>
      <c r="L10" s="55">
        <v>0.68200000000000005</v>
      </c>
      <c r="M10" s="56">
        <v>3.7</v>
      </c>
      <c r="N10" s="55">
        <v>0.437</v>
      </c>
      <c r="O10" s="55">
        <v>0.37830000000000003</v>
      </c>
      <c r="P10" s="39" t="s">
        <v>25</v>
      </c>
      <c r="Q10" s="40" t="s">
        <v>19</v>
      </c>
      <c r="R10" s="17" t="s">
        <v>64</v>
      </c>
    </row>
    <row r="11" spans="1:23" ht="15.75" customHeight="1" x14ac:dyDescent="0.25">
      <c r="A11" s="58">
        <v>8</v>
      </c>
      <c r="B11" s="34">
        <v>43080.778363831021</v>
      </c>
      <c r="C11" s="35" t="s">
        <v>46</v>
      </c>
      <c r="D11" s="35" t="s">
        <v>47</v>
      </c>
      <c r="E11" s="36">
        <v>289803</v>
      </c>
      <c r="F11" s="36">
        <v>12</v>
      </c>
      <c r="G11" s="36">
        <v>2</v>
      </c>
      <c r="H11" s="37">
        <f t="shared" si="0"/>
        <v>14</v>
      </c>
      <c r="I11" s="55" t="s">
        <v>48</v>
      </c>
      <c r="J11" s="54"/>
      <c r="K11" s="54"/>
      <c r="L11" s="55">
        <v>0.85066699999999995</v>
      </c>
      <c r="M11" s="55" t="s">
        <v>49</v>
      </c>
      <c r="N11" s="55">
        <v>0.36</v>
      </c>
      <c r="O11" s="55">
        <v>0.9</v>
      </c>
      <c r="P11" s="39" t="s">
        <v>25</v>
      </c>
      <c r="Q11" s="40" t="s">
        <v>19</v>
      </c>
      <c r="R11" s="17" t="s">
        <v>64</v>
      </c>
    </row>
    <row r="12" spans="1:23" ht="15.75" customHeight="1" x14ac:dyDescent="0.25">
      <c r="A12" s="58">
        <v>9</v>
      </c>
      <c r="B12" s="34">
        <v>43080.778943379628</v>
      </c>
      <c r="C12" s="35" t="s">
        <v>50</v>
      </c>
      <c r="D12" s="35" t="s">
        <v>51</v>
      </c>
      <c r="E12" s="36">
        <v>258440</v>
      </c>
      <c r="F12" s="36">
        <v>16</v>
      </c>
      <c r="G12" s="36">
        <v>2</v>
      </c>
      <c r="H12" s="37">
        <f t="shared" si="0"/>
        <v>18</v>
      </c>
      <c r="I12" s="56" t="s">
        <v>52</v>
      </c>
      <c r="J12" s="56" t="s">
        <v>53</v>
      </c>
      <c r="K12" s="54"/>
      <c r="L12" s="55">
        <v>0.61</v>
      </c>
      <c r="M12" s="55" t="s">
        <v>54</v>
      </c>
      <c r="N12" s="55">
        <v>0.48899999999999999</v>
      </c>
      <c r="O12" s="55">
        <v>0.76600000000000001</v>
      </c>
      <c r="P12" s="39" t="s">
        <v>25</v>
      </c>
      <c r="Q12" s="40" t="s">
        <v>19</v>
      </c>
      <c r="R12" s="17" t="s">
        <v>64</v>
      </c>
    </row>
    <row r="13" spans="1:23" ht="15.75" customHeight="1" x14ac:dyDescent="0.25">
      <c r="A13" s="58">
        <v>10</v>
      </c>
      <c r="B13" s="34">
        <v>43080.779500405093</v>
      </c>
      <c r="C13" s="35" t="s">
        <v>55</v>
      </c>
      <c r="D13" s="35" t="s">
        <v>56</v>
      </c>
      <c r="E13" s="36">
        <v>258670</v>
      </c>
      <c r="F13" s="36">
        <v>12</v>
      </c>
      <c r="G13" s="36">
        <v>2</v>
      </c>
      <c r="H13" s="37">
        <f>F13+G13</f>
        <v>14</v>
      </c>
      <c r="I13" s="56">
        <v>52.6</v>
      </c>
      <c r="J13" s="56">
        <v>55</v>
      </c>
      <c r="K13" s="54"/>
      <c r="L13" s="55">
        <v>0.42</v>
      </c>
      <c r="M13" s="56">
        <v>1.35</v>
      </c>
      <c r="N13" s="55">
        <v>0.49</v>
      </c>
      <c r="O13" s="55">
        <v>0.67</v>
      </c>
      <c r="P13" s="39" t="s">
        <v>25</v>
      </c>
      <c r="Q13" s="40" t="s">
        <v>19</v>
      </c>
      <c r="R13" s="17" t="s">
        <v>64</v>
      </c>
    </row>
    <row r="14" spans="1:23" ht="15.75" customHeight="1" x14ac:dyDescent="0.25">
      <c r="A14" s="58">
        <v>11</v>
      </c>
      <c r="B14" s="42" t="s">
        <v>96</v>
      </c>
      <c r="C14" s="35"/>
      <c r="D14" s="35" t="s">
        <v>94</v>
      </c>
      <c r="E14" s="36">
        <v>289054</v>
      </c>
      <c r="F14" s="36">
        <v>4</v>
      </c>
      <c r="G14" s="36">
        <v>0</v>
      </c>
      <c r="H14" s="37">
        <f>F14+G14</f>
        <v>4</v>
      </c>
      <c r="I14" s="55"/>
      <c r="J14" s="55"/>
      <c r="K14" s="54"/>
      <c r="L14" s="55"/>
      <c r="M14" s="55"/>
      <c r="N14" s="55"/>
      <c r="O14" s="55"/>
      <c r="P14" s="39" t="s">
        <v>25</v>
      </c>
      <c r="Q14" s="65" t="s">
        <v>95</v>
      </c>
    </row>
    <row r="15" spans="1:23" ht="15.75" customHeight="1" x14ac:dyDescent="0.25">
      <c r="A15" s="58">
        <v>12</v>
      </c>
      <c r="B15" s="42" t="s">
        <v>96</v>
      </c>
      <c r="C15" s="38"/>
      <c r="D15" s="35" t="s">
        <v>97</v>
      </c>
      <c r="E15" s="36">
        <v>931993</v>
      </c>
      <c r="F15" s="43">
        <v>0</v>
      </c>
      <c r="G15" s="43">
        <v>0</v>
      </c>
      <c r="H15" s="44">
        <f>F15+G15</f>
        <v>0</v>
      </c>
      <c r="I15" s="66" t="s">
        <v>115</v>
      </c>
      <c r="J15" s="54"/>
      <c r="K15" s="66" t="s">
        <v>116</v>
      </c>
      <c r="L15" s="54"/>
      <c r="M15" s="54"/>
      <c r="N15" s="54"/>
      <c r="O15" s="54"/>
      <c r="P15" s="39" t="s">
        <v>25</v>
      </c>
      <c r="Q15" s="65" t="s">
        <v>117</v>
      </c>
    </row>
    <row r="16" spans="1:23" ht="15.75" customHeight="1" x14ac:dyDescent="0.25">
      <c r="A16" s="58">
        <v>13</v>
      </c>
      <c r="B16" s="42" t="s">
        <v>96</v>
      </c>
      <c r="C16" s="38"/>
      <c r="D16" s="35" t="s">
        <v>98</v>
      </c>
      <c r="E16" s="36">
        <v>289049</v>
      </c>
      <c r="F16" s="43">
        <v>8</v>
      </c>
      <c r="G16" s="43">
        <v>0</v>
      </c>
      <c r="H16" s="44">
        <f>F16+G16</f>
        <v>8</v>
      </c>
      <c r="I16" s="66"/>
      <c r="J16" s="54"/>
      <c r="K16" s="66"/>
      <c r="L16" s="54">
        <v>1.04</v>
      </c>
      <c r="M16" s="54">
        <v>1.04</v>
      </c>
      <c r="N16" s="54">
        <v>0.23</v>
      </c>
      <c r="O16" s="54">
        <v>0.77</v>
      </c>
      <c r="P16" s="39" t="s">
        <v>25</v>
      </c>
      <c r="Q16" s="65" t="s">
        <v>95</v>
      </c>
    </row>
    <row r="17" spans="1:17" ht="15.75" customHeight="1" x14ac:dyDescent="0.25">
      <c r="A17" s="58">
        <v>14</v>
      </c>
      <c r="B17" s="42" t="s">
        <v>96</v>
      </c>
      <c r="C17" s="38"/>
      <c r="D17" s="35" t="s">
        <v>99</v>
      </c>
      <c r="E17" s="36">
        <v>289050</v>
      </c>
      <c r="F17" s="43">
        <v>4</v>
      </c>
      <c r="G17" s="43">
        <v>0</v>
      </c>
      <c r="H17" s="44">
        <f>F17+G17</f>
        <v>4</v>
      </c>
      <c r="I17" s="54">
        <v>115</v>
      </c>
      <c r="J17" s="54"/>
      <c r="K17" s="54"/>
      <c r="L17" s="54">
        <v>0.223</v>
      </c>
      <c r="M17" s="54"/>
      <c r="N17" s="54">
        <v>0.49</v>
      </c>
      <c r="O17" s="54">
        <v>0.28499999999999998</v>
      </c>
      <c r="P17" s="39" t="s">
        <v>25</v>
      </c>
      <c r="Q17" s="65" t="s">
        <v>95</v>
      </c>
    </row>
    <row r="18" spans="1:17" ht="15.75" customHeight="1" x14ac:dyDescent="0.25">
      <c r="A18" s="58">
        <v>15</v>
      </c>
      <c r="B18" s="42" t="s">
        <v>96</v>
      </c>
      <c r="C18" s="38"/>
      <c r="D18" s="35" t="s">
        <v>100</v>
      </c>
      <c r="E18" s="36">
        <v>289051</v>
      </c>
      <c r="F18" s="43">
        <v>0</v>
      </c>
      <c r="G18" s="43">
        <v>0</v>
      </c>
      <c r="H18" s="44">
        <f>F18+G18</f>
        <v>0</v>
      </c>
      <c r="I18" s="54">
        <v>109</v>
      </c>
      <c r="J18" s="54">
        <v>-5.7</v>
      </c>
      <c r="K18" s="54"/>
      <c r="L18" s="54"/>
      <c r="M18" s="54"/>
      <c r="N18" s="54"/>
      <c r="O18" s="54"/>
      <c r="P18" s="39" t="s">
        <v>25</v>
      </c>
      <c r="Q18" s="65" t="s">
        <v>95</v>
      </c>
    </row>
    <row r="19" spans="1:17" ht="15.75" customHeight="1" thickBot="1" x14ac:dyDescent="0.3">
      <c r="A19" s="59">
        <v>16</v>
      </c>
      <c r="B19" s="45" t="s">
        <v>96</v>
      </c>
      <c r="C19" s="46"/>
      <c r="D19" s="47" t="s">
        <v>101</v>
      </c>
      <c r="E19" s="60">
        <v>103754</v>
      </c>
      <c r="F19" s="48">
        <v>28</v>
      </c>
      <c r="G19" s="48">
        <v>0</v>
      </c>
      <c r="H19" s="49">
        <f>F19+G19</f>
        <v>28</v>
      </c>
      <c r="I19" s="63" t="s">
        <v>111</v>
      </c>
      <c r="J19" s="63" t="s">
        <v>112</v>
      </c>
      <c r="K19" s="63" t="s">
        <v>113</v>
      </c>
      <c r="L19" s="64">
        <v>0.627</v>
      </c>
      <c r="M19" s="63" t="s">
        <v>114</v>
      </c>
      <c r="N19" s="64">
        <v>0.33100000000000002</v>
      </c>
      <c r="O19" s="64">
        <v>0.73299999999999998</v>
      </c>
      <c r="P19" s="61" t="s">
        <v>18</v>
      </c>
      <c r="Q19" s="62" t="s">
        <v>19</v>
      </c>
    </row>
    <row r="20" spans="1:17" ht="15.75" customHeight="1" x14ac:dyDescent="0.25">
      <c r="D20" s="1"/>
      <c r="E20" s="1"/>
      <c r="F20" s="5"/>
      <c r="G20" s="5"/>
      <c r="H20" s="29"/>
    </row>
    <row r="21" spans="1:17" ht="15.75" customHeight="1" x14ac:dyDescent="0.25">
      <c r="A21" s="17" t="s">
        <v>105</v>
      </c>
      <c r="F21" s="5"/>
      <c r="G21" s="5"/>
      <c r="H21" s="29"/>
    </row>
    <row r="22" spans="1:17" ht="15.75" customHeight="1" x14ac:dyDescent="0.25">
      <c r="A22" s="50" t="s">
        <v>102</v>
      </c>
      <c r="B22" s="51"/>
      <c r="C22" s="51"/>
      <c r="D22" s="51"/>
      <c r="F22" s="5"/>
      <c r="G22" s="5"/>
      <c r="H22" s="29"/>
    </row>
    <row r="23" spans="1:17" ht="15.75" customHeight="1" x14ac:dyDescent="0.25">
      <c r="A23" s="52" t="s">
        <v>103</v>
      </c>
      <c r="B23" s="53"/>
      <c r="C23" s="53"/>
      <c r="D23" s="53"/>
      <c r="F23" s="5"/>
      <c r="G23" s="5"/>
      <c r="H23" s="29"/>
    </row>
    <row r="24" spans="1:17" ht="15.75" customHeight="1" x14ac:dyDescent="0.25">
      <c r="F24" s="5"/>
      <c r="G24" s="5"/>
      <c r="H24" s="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4"/>
  <sheetViews>
    <sheetView workbookViewId="0"/>
  </sheetViews>
  <sheetFormatPr defaultRowHeight="13.2" x14ac:dyDescent="0.25"/>
  <cols>
    <col min="13" max="13" width="17.109375" customWidth="1"/>
  </cols>
  <sheetData>
    <row r="1" spans="1:15" s="3" customFormat="1" ht="15.6" x14ac:dyDescent="0.3">
      <c r="A1" s="2" t="s">
        <v>106</v>
      </c>
    </row>
    <row r="2" spans="1:15" s="3" customFormat="1" ht="14.4" x14ac:dyDescent="0.3"/>
    <row r="3" spans="1:15" x14ac:dyDescent="0.25">
      <c r="A3" s="4" t="s">
        <v>57</v>
      </c>
      <c r="B3" s="4" t="s">
        <v>58</v>
      </c>
      <c r="C3" s="4" t="s">
        <v>59</v>
      </c>
      <c r="D3" s="4" t="s">
        <v>60</v>
      </c>
      <c r="E3" s="4" t="s">
        <v>61</v>
      </c>
      <c r="F3" s="4" t="s">
        <v>62</v>
      </c>
    </row>
    <row r="4" spans="1:15" x14ac:dyDescent="0.25">
      <c r="A4" s="5">
        <v>1</v>
      </c>
      <c r="B4" s="5">
        <v>0</v>
      </c>
      <c r="C4" s="5">
        <v>3</v>
      </c>
      <c r="D4" s="5">
        <v>7</v>
      </c>
      <c r="E4" s="5">
        <v>5</v>
      </c>
      <c r="F4" s="5">
        <v>4</v>
      </c>
    </row>
    <row r="5" spans="1:15" x14ac:dyDescent="0.25">
      <c r="A5" s="5"/>
      <c r="B5" s="5"/>
      <c r="C5" s="5"/>
      <c r="D5" s="5"/>
      <c r="E5" s="5"/>
      <c r="F5" s="5"/>
    </row>
    <row r="6" spans="1:15" ht="29.4" customHeight="1" x14ac:dyDescent="0.25">
      <c r="A6" s="14" t="s">
        <v>76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5" ht="13.8" x14ac:dyDescent="0.25">
      <c r="A7" s="20" t="s">
        <v>63</v>
      </c>
      <c r="B7" s="19"/>
      <c r="C7" s="19"/>
      <c r="D7" s="19"/>
      <c r="E7" s="19"/>
      <c r="F7" s="19"/>
      <c r="G7" s="19"/>
      <c r="H7" s="19"/>
      <c r="I7" s="21" t="s">
        <v>83</v>
      </c>
      <c r="J7" s="19"/>
      <c r="K7" s="19"/>
      <c r="L7" s="19"/>
      <c r="M7" s="19"/>
      <c r="N7" s="19">
        <f>10*LOG10(10^((60+F)/10)-10^((55+F)/10))</f>
        <v>62.349114613732311</v>
      </c>
      <c r="O7" s="16" t="s">
        <v>84</v>
      </c>
    </row>
    <row r="8" spans="1:15" ht="14.4" thickBot="1" x14ac:dyDescent="0.3">
      <c r="A8" s="20"/>
      <c r="B8" s="19"/>
      <c r="C8" s="19"/>
      <c r="D8" s="19"/>
      <c r="E8" s="19"/>
      <c r="F8" s="19"/>
      <c r="G8" s="19"/>
      <c r="H8" s="19"/>
      <c r="I8" s="21" t="s">
        <v>85</v>
      </c>
      <c r="J8" s="19"/>
      <c r="K8" s="19"/>
      <c r="L8" s="19"/>
      <c r="M8" s="19"/>
      <c r="N8" s="19">
        <f>N7+10*LOG10(16*3600)</f>
        <v>109.95333944796442</v>
      </c>
      <c r="O8" s="16" t="s">
        <v>84</v>
      </c>
    </row>
    <row r="9" spans="1:15" ht="14.4" thickBot="1" x14ac:dyDescent="0.3">
      <c r="A9" s="20"/>
      <c r="B9" s="19"/>
      <c r="C9" s="19"/>
      <c r="D9" s="19"/>
      <c r="E9" s="19"/>
      <c r="F9" s="19"/>
      <c r="G9" s="19"/>
      <c r="H9" s="19"/>
      <c r="I9" s="25" t="s">
        <v>86</v>
      </c>
      <c r="J9" s="26"/>
      <c r="K9" s="26"/>
      <c r="L9" s="26"/>
      <c r="M9" s="26"/>
      <c r="N9" s="26">
        <f>N8-10*LOG10(10000+E*1000)</f>
        <v>68.192426857407611</v>
      </c>
      <c r="O9" s="27" t="s">
        <v>84</v>
      </c>
    </row>
    <row r="10" spans="1:15" ht="13.8" x14ac:dyDescent="0.25">
      <c r="A10" s="22" t="s">
        <v>64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5" ht="28.2" customHeight="1" x14ac:dyDescent="0.25">
      <c r="A11" s="23" t="s">
        <v>77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5" ht="14.4" thickBot="1" x14ac:dyDescent="0.3">
      <c r="A12" s="20" t="s">
        <v>63</v>
      </c>
      <c r="B12" s="19"/>
      <c r="C12" s="19"/>
      <c r="D12" s="19"/>
      <c r="E12" s="19"/>
      <c r="F12" s="19"/>
      <c r="G12" s="19"/>
      <c r="H12" s="19"/>
      <c r="I12" s="21" t="s">
        <v>108</v>
      </c>
      <c r="J12" s="19"/>
      <c r="K12" s="19"/>
      <c r="L12" s="19"/>
      <c r="M12" s="19"/>
      <c r="N12" s="19">
        <f>N7+10*LOG10(7.5/(50+F))</f>
        <v>53.775789649419629</v>
      </c>
      <c r="O12" s="16" t="s">
        <v>84</v>
      </c>
    </row>
    <row r="13" spans="1:15" ht="14.4" thickBot="1" x14ac:dyDescent="0.3">
      <c r="A13" s="57" t="s">
        <v>109</v>
      </c>
      <c r="B13" s="19"/>
      <c r="C13" s="19"/>
      <c r="D13" s="19"/>
      <c r="E13" s="19"/>
      <c r="F13" s="19"/>
      <c r="G13" s="19"/>
      <c r="H13" s="19"/>
      <c r="I13" s="25" t="s">
        <v>87</v>
      </c>
      <c r="J13" s="26"/>
      <c r="K13" s="26"/>
      <c r="L13" s="26"/>
      <c r="M13" s="26"/>
      <c r="N13" s="26">
        <f>10*LOG10(10^(N12/10)+10^((55+F)/10))</f>
        <v>60.140490205663959</v>
      </c>
      <c r="O13" s="27" t="s">
        <v>84</v>
      </c>
    </row>
    <row r="14" spans="1:15" ht="13.8" x14ac:dyDescent="0.25">
      <c r="A14" s="22" t="s">
        <v>64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5" ht="30" customHeight="1" thickBot="1" x14ac:dyDescent="0.3">
      <c r="A15" s="23" t="s">
        <v>78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5" ht="14.4" thickBot="1" x14ac:dyDescent="0.3">
      <c r="A16" s="20" t="s">
        <v>63</v>
      </c>
      <c r="B16" s="19"/>
      <c r="C16" s="19"/>
      <c r="D16" s="19"/>
      <c r="E16" s="19"/>
      <c r="F16" s="19"/>
      <c r="G16" s="19"/>
      <c r="H16" s="19"/>
      <c r="I16" s="25" t="s">
        <v>107</v>
      </c>
      <c r="J16" s="26"/>
      <c r="K16" s="26"/>
      <c r="L16" s="26"/>
      <c r="M16" s="26"/>
      <c r="N16" s="26">
        <f>60+F+10*LOG10(16/8)</f>
        <v>67.010299956639813</v>
      </c>
      <c r="O16" s="27" t="s">
        <v>84</v>
      </c>
    </row>
    <row r="17" spans="1:14" ht="13.8" x14ac:dyDescent="0.25">
      <c r="A17" s="7" t="s">
        <v>64</v>
      </c>
    </row>
    <row r="18" spans="1:14" ht="46.8" customHeight="1" x14ac:dyDescent="0.25">
      <c r="A18" s="14" t="s">
        <v>79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13.8" x14ac:dyDescent="0.25">
      <c r="A19" s="6" t="s">
        <v>63</v>
      </c>
      <c r="I19" s="17" t="s">
        <v>88</v>
      </c>
      <c r="J19" s="28">
        <f>0.16*(200+E*10+F)/(10+D/2)*(1/(2+E/5)-1/(6+F/2))</f>
        <v>0.62716049382716044</v>
      </c>
    </row>
    <row r="20" spans="1:14" x14ac:dyDescent="0.25">
      <c r="I20" s="17"/>
    </row>
    <row r="21" spans="1:14" ht="13.8" x14ac:dyDescent="0.25">
      <c r="A21" s="7" t="s">
        <v>64</v>
      </c>
    </row>
    <row r="22" spans="1:14" ht="30.6" customHeight="1" x14ac:dyDescent="0.25">
      <c r="A22" s="14" t="s">
        <v>80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ht="13.8" x14ac:dyDescent="0.25">
      <c r="A23" s="6" t="s">
        <v>63</v>
      </c>
      <c r="I23" s="17" t="s">
        <v>89</v>
      </c>
      <c r="L23" s="18">
        <f>10*LOG10((6+F/2)/(2+E/5))</f>
        <v>4.2596873227228107</v>
      </c>
      <c r="M23" s="17" t="s">
        <v>90</v>
      </c>
    </row>
    <row r="24" spans="1:14" ht="13.8" x14ac:dyDescent="0.25">
      <c r="A24" s="7" t="s">
        <v>64</v>
      </c>
    </row>
    <row r="25" spans="1:14" ht="31.8" customHeight="1" x14ac:dyDescent="0.25">
      <c r="A25" s="14" t="s">
        <v>81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ht="13.8" x14ac:dyDescent="0.25">
      <c r="A26" s="6" t="s">
        <v>63</v>
      </c>
      <c r="I26" s="17" t="s">
        <v>88</v>
      </c>
      <c r="J26" s="28">
        <f>1-(((6+F)-1)/((6+F)+1))^2</f>
        <v>0.33057851239669411</v>
      </c>
    </row>
    <row r="27" spans="1:14" ht="13.8" x14ac:dyDescent="0.25">
      <c r="A27" s="6"/>
      <c r="I27" s="17"/>
    </row>
    <row r="28" spans="1:14" ht="13.8" x14ac:dyDescent="0.25">
      <c r="A28" s="7" t="s">
        <v>64</v>
      </c>
    </row>
    <row r="29" spans="1:14" ht="32.4" customHeight="1" x14ac:dyDescent="0.25">
      <c r="A29" s="14" t="s">
        <v>82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ht="13.8" x14ac:dyDescent="0.25">
      <c r="A30" s="6" t="s">
        <v>65</v>
      </c>
      <c r="I30" s="17" t="s">
        <v>88</v>
      </c>
      <c r="J30" s="28">
        <f>1-(1-(0.1+E/30))/(1+(0.1+E/30))</f>
        <v>0.42105263157894735</v>
      </c>
    </row>
    <row r="31" spans="1:14" ht="13.8" x14ac:dyDescent="0.25">
      <c r="A31" s="6"/>
      <c r="I31" s="17"/>
    </row>
    <row r="33" spans="1:20" ht="14.4" x14ac:dyDescent="0.25">
      <c r="A33" s="12" t="s">
        <v>11</v>
      </c>
      <c r="I33" s="6" t="s">
        <v>66</v>
      </c>
    </row>
    <row r="34" spans="1:20" ht="14.4" x14ac:dyDescent="0.25">
      <c r="A34" s="9" t="s">
        <v>67</v>
      </c>
    </row>
    <row r="35" spans="1:20" ht="14.4" x14ac:dyDescent="0.25">
      <c r="A35" s="9" t="s">
        <v>68</v>
      </c>
    </row>
    <row r="36" spans="1:20" ht="14.4" x14ac:dyDescent="0.25">
      <c r="A36" s="9" t="s">
        <v>69</v>
      </c>
    </row>
    <row r="37" spans="1:20" ht="14.4" x14ac:dyDescent="0.25">
      <c r="A37" s="9" t="s">
        <v>70</v>
      </c>
    </row>
    <row r="38" spans="1:20" ht="14.4" x14ac:dyDescent="0.25">
      <c r="A38" s="10" t="s">
        <v>71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20" ht="14.4" x14ac:dyDescent="0.25">
      <c r="A39" s="8"/>
    </row>
    <row r="40" spans="1:20" ht="14.4" x14ac:dyDescent="0.25">
      <c r="A40" s="12" t="s">
        <v>12</v>
      </c>
      <c r="J40" s="6" t="s">
        <v>66</v>
      </c>
    </row>
    <row r="41" spans="1:20" ht="14.4" x14ac:dyDescent="0.25">
      <c r="A41" s="9" t="s">
        <v>72</v>
      </c>
    </row>
    <row r="42" spans="1:20" ht="14.4" x14ac:dyDescent="0.25">
      <c r="A42" s="9" t="s">
        <v>73</v>
      </c>
    </row>
    <row r="43" spans="1:20" ht="14.4" x14ac:dyDescent="0.25">
      <c r="A43" s="10" t="s">
        <v>74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0" ht="14.4" x14ac:dyDescent="0.25">
      <c r="A44" s="9" t="s">
        <v>75</v>
      </c>
    </row>
  </sheetData>
  <mergeCells count="7">
    <mergeCell ref="A29:N29"/>
    <mergeCell ref="A6:N6"/>
    <mergeCell ref="A11:N11"/>
    <mergeCell ref="A15:N15"/>
    <mergeCell ref="A18:N18"/>
    <mergeCell ref="A22:N22"/>
    <mergeCell ref="A25:N25"/>
  </mergeCells>
  <pageMargins left="0.7" right="0.7" top="0.75" bottom="0.75" header="0.3" footer="0.3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Equation.3" shapeId="2056" r:id="rId4">
          <objectPr defaultSize="0" autoPict="0" r:id="rId5">
            <anchor moveWithCells="1">
              <from>
                <xdr:col>10</xdr:col>
                <xdr:colOff>68580</xdr:colOff>
                <xdr:row>17</xdr:row>
                <xdr:rowOff>441960</xdr:rowOff>
              </from>
              <to>
                <xdr:col>12</xdr:col>
                <xdr:colOff>175260</xdr:colOff>
                <xdr:row>19</xdr:row>
                <xdr:rowOff>160020</xdr:rowOff>
              </to>
            </anchor>
          </objectPr>
        </oleObject>
      </mc:Choice>
      <mc:Fallback>
        <oleObject progId="Equation.3" shapeId="2056" r:id="rId4"/>
      </mc:Fallback>
    </mc:AlternateContent>
    <mc:AlternateContent xmlns:mc="http://schemas.openxmlformats.org/markup-compatibility/2006">
      <mc:Choice Requires="x14">
        <oleObject progId="Equation.3" shapeId="2058" r:id="rId6">
          <objectPr defaultSize="0" autoPict="0" r:id="rId7">
            <anchor moveWithCells="1">
              <from>
                <xdr:col>10</xdr:col>
                <xdr:colOff>76200</xdr:colOff>
                <xdr:row>28</xdr:row>
                <xdr:rowOff>297180</xdr:rowOff>
              </from>
              <to>
                <xdr:col>11</xdr:col>
                <xdr:colOff>541020</xdr:colOff>
                <xdr:row>30</xdr:row>
                <xdr:rowOff>129540</xdr:rowOff>
              </to>
            </anchor>
          </objectPr>
        </oleObject>
      </mc:Choice>
      <mc:Fallback>
        <oleObject progId="Equation.3" shapeId="2058" r:id="rId6"/>
      </mc:Fallback>
    </mc:AlternateContent>
    <mc:AlternateContent xmlns:mc="http://schemas.openxmlformats.org/markup-compatibility/2006">
      <mc:Choice Requires="x14">
        <oleObject progId="Equation.3" shapeId="2059" r:id="rId8">
          <objectPr defaultSize="0" autoPict="0" r:id="rId9">
            <anchor moveWithCells="1">
              <from>
                <xdr:col>10</xdr:col>
                <xdr:colOff>68580</xdr:colOff>
                <xdr:row>32</xdr:row>
                <xdr:rowOff>22860</xdr:rowOff>
              </from>
              <to>
                <xdr:col>14</xdr:col>
                <xdr:colOff>190500</xdr:colOff>
                <xdr:row>36</xdr:row>
                <xdr:rowOff>7620</xdr:rowOff>
              </to>
            </anchor>
          </objectPr>
        </oleObject>
      </mc:Choice>
      <mc:Fallback>
        <oleObject progId="Equation.3" shapeId="205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Form responses 1</vt:lpstr>
      <vt:lpstr>Solution</vt:lpstr>
      <vt:lpstr>A</vt:lpstr>
      <vt:lpstr>B</vt:lpstr>
      <vt:lpstr>CC</vt:lpstr>
      <vt:lpstr>D</vt:lpstr>
      <vt:lpstr>E</vt:lpstr>
      <vt:lpstr>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farina</dc:creator>
  <cp:lastModifiedBy>Angelo Farina</cp:lastModifiedBy>
  <dcterms:created xsi:type="dcterms:W3CDTF">2017-12-15T17:34:58Z</dcterms:created>
  <dcterms:modified xsi:type="dcterms:W3CDTF">2017-12-15T21:38:35Z</dcterms:modified>
</cp:coreProperties>
</file>