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pplied-Acoustics\Tests-2014\"/>
    </mc:Choice>
  </mc:AlternateContent>
  <bookViews>
    <workbookView xWindow="1032" yWindow="0" windowWidth="22008" windowHeight="11436"/>
  </bookViews>
  <sheets>
    <sheet name="Form Responses 1" sheetId="1" r:id="rId1"/>
  </sheets>
  <definedNames>
    <definedName name="p">'Form Responses 1'!$AC$1</definedName>
  </definedNames>
  <calcPr calcId="152511"/>
</workbook>
</file>

<file path=xl/calcChain.xml><?xml version="1.0" encoding="utf-8"?>
<calcChain xmlns="http://schemas.openxmlformats.org/spreadsheetml/2006/main">
  <c r="AA166" i="1" l="1"/>
  <c r="AA165" i="1"/>
  <c r="AA163" i="1"/>
  <c r="AA147" i="1"/>
  <c r="AC79" i="1"/>
  <c r="AD79" i="1" s="1"/>
  <c r="AC115" i="1"/>
  <c r="AD115" i="1" s="1"/>
  <c r="AC149" i="1"/>
  <c r="AC151" i="1"/>
  <c r="AC96" i="1"/>
  <c r="AD96" i="1" s="1"/>
  <c r="AC150" i="1"/>
  <c r="AC99" i="1"/>
  <c r="AD99" i="1" s="1"/>
  <c r="AC98" i="1"/>
  <c r="AD98" i="1" s="1"/>
  <c r="AC97" i="1"/>
  <c r="AD97" i="1" s="1"/>
  <c r="AC95" i="1"/>
  <c r="AD95" i="1" s="1"/>
  <c r="AC94" i="1"/>
  <c r="AD94" i="1" s="1"/>
  <c r="AC93" i="1"/>
  <c r="AD93" i="1" s="1"/>
  <c r="AD148" i="1"/>
  <c r="AD166" i="1"/>
  <c r="AD147" i="1"/>
  <c r="AD160" i="1"/>
  <c r="AD101" i="1"/>
  <c r="AD87" i="1"/>
  <c r="AD80" i="1"/>
  <c r="AD78" i="1"/>
  <c r="AD72" i="1"/>
  <c r="AD71" i="1"/>
  <c r="AD70" i="1"/>
  <c r="AD63" i="1"/>
  <c r="AD59" i="1"/>
  <c r="AD58" i="1"/>
  <c r="AD55" i="1"/>
  <c r="AD47" i="1"/>
  <c r="AD42" i="1"/>
  <c r="AD35" i="1"/>
  <c r="AD30" i="1"/>
  <c r="AD108" i="1"/>
  <c r="AD28" i="1"/>
  <c r="AD100" i="1"/>
  <c r="AD145" i="1"/>
  <c r="AD144" i="1"/>
  <c r="AD19" i="1"/>
  <c r="AD16" i="1"/>
  <c r="AD10" i="1"/>
  <c r="AD146" i="1"/>
  <c r="AD7" i="1"/>
  <c r="AD5" i="1"/>
  <c r="AD161" i="1"/>
  <c r="AD165" i="1"/>
  <c r="AD159" i="1"/>
  <c r="AC143" i="1"/>
  <c r="AD143" i="1" s="1"/>
  <c r="AC142" i="1"/>
  <c r="AC141" i="1"/>
  <c r="AC92" i="1"/>
  <c r="AD92" i="1" s="1"/>
  <c r="AC140" i="1"/>
  <c r="AC91" i="1"/>
  <c r="AD91" i="1" s="1"/>
  <c r="AC90" i="1"/>
  <c r="AD90" i="1" s="1"/>
  <c r="AC139" i="1"/>
  <c r="AC138" i="1"/>
  <c r="AC89" i="1"/>
  <c r="AD89" i="1" s="1"/>
  <c r="AC88" i="1"/>
  <c r="AD88" i="1" s="1"/>
  <c r="AC137" i="1"/>
  <c r="AC136" i="1"/>
  <c r="AD136" i="1" s="1"/>
  <c r="AC135" i="1"/>
  <c r="AD135" i="1" s="1"/>
  <c r="AC134" i="1"/>
  <c r="AC87" i="1"/>
  <c r="AC86" i="1"/>
  <c r="AD86" i="1" s="1"/>
  <c r="AC85" i="1"/>
  <c r="AD85" i="1" s="1"/>
  <c r="AC84" i="1"/>
  <c r="AD84" i="1" s="1"/>
  <c r="AC83" i="1"/>
  <c r="AD83" i="1" s="1"/>
  <c r="AC82" i="1"/>
  <c r="AD82" i="1" s="1"/>
  <c r="AC81" i="1"/>
  <c r="AD81" i="1" s="1"/>
  <c r="AC80" i="1"/>
  <c r="AC133" i="1"/>
  <c r="AC78" i="1"/>
  <c r="AC131" i="1"/>
  <c r="AC77" i="1"/>
  <c r="AD77" i="1" s="1"/>
  <c r="AC76" i="1"/>
  <c r="AD76" i="1" s="1"/>
  <c r="AC156" i="1"/>
  <c r="AC75" i="1"/>
  <c r="AD75" i="1" s="1"/>
  <c r="AC128" i="1"/>
  <c r="AC127" i="1"/>
  <c r="AC74" i="1"/>
  <c r="AD74" i="1" s="1"/>
  <c r="AC73" i="1"/>
  <c r="AD73" i="1" s="1"/>
  <c r="AC126" i="1"/>
  <c r="AC125" i="1"/>
  <c r="AC163" i="1"/>
  <c r="AD163" i="1" s="1"/>
  <c r="AC124" i="1"/>
  <c r="AC72" i="1"/>
  <c r="AC71" i="1"/>
  <c r="AC123" i="1"/>
  <c r="AD123" i="1" s="1"/>
  <c r="AC70" i="1"/>
  <c r="AC69" i="1"/>
  <c r="AD69" i="1" s="1"/>
  <c r="AC68" i="1"/>
  <c r="AD68" i="1" s="1"/>
  <c r="AC67" i="1"/>
  <c r="AD67" i="1" s="1"/>
  <c r="AC122" i="1"/>
  <c r="AD122" i="1" s="1"/>
  <c r="AC66" i="1"/>
  <c r="AD66" i="1" s="1"/>
  <c r="AC65" i="1"/>
  <c r="AD65" i="1" s="1"/>
  <c r="AC64" i="1"/>
  <c r="AD64" i="1" s="1"/>
  <c r="AC155" i="1"/>
  <c r="AD155" i="1" s="1"/>
  <c r="AC63" i="1"/>
  <c r="AC62" i="1"/>
  <c r="AD62" i="1" s="1"/>
  <c r="AC61" i="1"/>
  <c r="AD61" i="1" s="1"/>
  <c r="AC60" i="1"/>
  <c r="AD60" i="1" s="1"/>
  <c r="AC59" i="1"/>
  <c r="AC121" i="1"/>
  <c r="AC154" i="1"/>
  <c r="AC58" i="1"/>
  <c r="AC57" i="1"/>
  <c r="AD57" i="1" s="1"/>
  <c r="AC56" i="1"/>
  <c r="AD56" i="1" s="1"/>
  <c r="AC55" i="1"/>
  <c r="AC54" i="1"/>
  <c r="AD54" i="1" s="1"/>
  <c r="AC119" i="1"/>
  <c r="AD119" i="1" s="1"/>
  <c r="AC118" i="1"/>
  <c r="AD118" i="1" s="1"/>
  <c r="AC53" i="1"/>
  <c r="AD53" i="1" s="1"/>
  <c r="AC52" i="1"/>
  <c r="AD52" i="1" s="1"/>
  <c r="AC153" i="1"/>
  <c r="AC152" i="1"/>
  <c r="AC51" i="1"/>
  <c r="AD51" i="1" s="1"/>
  <c r="AC50" i="1"/>
  <c r="AD50" i="1" s="1"/>
  <c r="AC49" i="1"/>
  <c r="AD49" i="1" s="1"/>
  <c r="AC48" i="1"/>
  <c r="AD48" i="1" s="1"/>
  <c r="AC47" i="1"/>
  <c r="AC46" i="1"/>
  <c r="AD46" i="1" s="1"/>
  <c r="AC45" i="1"/>
  <c r="AD45" i="1" s="1"/>
  <c r="AC44" i="1"/>
  <c r="AD44" i="1" s="1"/>
  <c r="AC117" i="1"/>
  <c r="AD117" i="1" s="1"/>
  <c r="AC43" i="1"/>
  <c r="AD43" i="1" s="1"/>
  <c r="AC42" i="1"/>
  <c r="AC41" i="1"/>
  <c r="AD41" i="1" s="1"/>
  <c r="AC40" i="1"/>
  <c r="AD40" i="1" s="1"/>
  <c r="AC39" i="1"/>
  <c r="AD39" i="1" s="1"/>
  <c r="AC38" i="1"/>
  <c r="AD38" i="1" s="1"/>
  <c r="AC116" i="1"/>
  <c r="AD116" i="1" s="1"/>
  <c r="AC37" i="1"/>
  <c r="AD37" i="1" s="1"/>
  <c r="AC36" i="1"/>
  <c r="AD36" i="1" s="1"/>
  <c r="AC35" i="1"/>
  <c r="AC34" i="1"/>
  <c r="AD34" i="1" s="1"/>
  <c r="AC114" i="1"/>
  <c r="AD114" i="1" s="1"/>
  <c r="AC112" i="1"/>
  <c r="AD112" i="1" s="1"/>
  <c r="AC33" i="1"/>
  <c r="AD33" i="1" s="1"/>
  <c r="AC32" i="1"/>
  <c r="AD32" i="1" s="1"/>
  <c r="AC111" i="1"/>
  <c r="AD111" i="1" s="1"/>
  <c r="AC110" i="1"/>
  <c r="AD110" i="1" s="1"/>
  <c r="AC31" i="1"/>
  <c r="AD31" i="1" s="1"/>
  <c r="AC30" i="1"/>
  <c r="AC109" i="1"/>
  <c r="AD109" i="1" s="1"/>
  <c r="AC108" i="1"/>
  <c r="AC29" i="1"/>
  <c r="AD29" i="1" s="1"/>
  <c r="AC107" i="1"/>
  <c r="AD107" i="1" s="1"/>
  <c r="AC28" i="1"/>
  <c r="AC27" i="1"/>
  <c r="AD27" i="1" s="1"/>
  <c r="AC26" i="1"/>
  <c r="AD26" i="1" s="1"/>
  <c r="AC106" i="1"/>
  <c r="AD106" i="1" s="1"/>
  <c r="AC25" i="1"/>
  <c r="AD25" i="1" s="1"/>
  <c r="AC24" i="1"/>
  <c r="AD24" i="1" s="1"/>
  <c r="AC23" i="1"/>
  <c r="AD23" i="1" s="1"/>
  <c r="AC105" i="1"/>
  <c r="AD105" i="1" s="1"/>
  <c r="AC22" i="1"/>
  <c r="AD22" i="1" s="1"/>
  <c r="AC104" i="1"/>
  <c r="AD104" i="1" s="1"/>
  <c r="AC21" i="1"/>
  <c r="AD21" i="1" s="1"/>
  <c r="AC20" i="1"/>
  <c r="AD20" i="1" s="1"/>
  <c r="AC19" i="1"/>
  <c r="AC103" i="1"/>
  <c r="AC18" i="1"/>
  <c r="AD18" i="1" s="1"/>
  <c r="AC17" i="1"/>
  <c r="AD17" i="1" s="1"/>
  <c r="AC16" i="1"/>
  <c r="AC15" i="1"/>
  <c r="AD15" i="1" s="1"/>
  <c r="AC14" i="1"/>
  <c r="AD14" i="1" s="1"/>
  <c r="AC13" i="1"/>
  <c r="AD13" i="1" s="1"/>
  <c r="AC12" i="1"/>
  <c r="AD12" i="1" s="1"/>
  <c r="AC11" i="1"/>
  <c r="AD11" i="1" s="1"/>
  <c r="AC10" i="1"/>
  <c r="AC162" i="1"/>
  <c r="AD162" i="1" s="1"/>
  <c r="AC9" i="1"/>
  <c r="AD9" i="1" s="1"/>
  <c r="AC8" i="1"/>
  <c r="AD8" i="1" s="1"/>
  <c r="AC7" i="1"/>
  <c r="AC6" i="1"/>
  <c r="AD6" i="1" s="1"/>
  <c r="AC5" i="1"/>
  <c r="AC4" i="1"/>
  <c r="AD4" i="1" s="1"/>
  <c r="AC3" i="1"/>
  <c r="AD3" i="1" s="1"/>
  <c r="X163" i="1"/>
  <c r="S161" i="1"/>
  <c r="G148" i="1"/>
  <c r="G166" i="1"/>
  <c r="G99" i="1"/>
  <c r="G147" i="1"/>
  <c r="G98" i="1"/>
  <c r="H98" i="1" s="1"/>
  <c r="I98" i="1" s="1"/>
  <c r="G97" i="1"/>
  <c r="H97" i="1" s="1"/>
  <c r="I97" i="1" s="1"/>
  <c r="G160" i="1"/>
  <c r="G96" i="1"/>
  <c r="G95" i="1"/>
  <c r="G94" i="1"/>
  <c r="H94" i="1" s="1"/>
  <c r="G93" i="1"/>
  <c r="G159" i="1"/>
  <c r="H159" i="1" s="1"/>
  <c r="G158" i="1"/>
  <c r="G143" i="1"/>
  <c r="G142" i="1"/>
  <c r="G141" i="1"/>
  <c r="G92" i="1"/>
  <c r="G140" i="1"/>
  <c r="G91" i="1"/>
  <c r="G101" i="1"/>
  <c r="H90" i="1"/>
  <c r="I90" i="1" s="1"/>
  <c r="G90" i="1"/>
  <c r="G139" i="1"/>
  <c r="G138" i="1"/>
  <c r="G89" i="1"/>
  <c r="G88" i="1"/>
  <c r="H88" i="1" s="1"/>
  <c r="G137" i="1"/>
  <c r="H137" i="1" s="1"/>
  <c r="I137" i="1" s="1"/>
  <c r="G136" i="1"/>
  <c r="G135" i="1"/>
  <c r="H135" i="1" s="1"/>
  <c r="G134" i="1"/>
  <c r="H134" i="1" s="1"/>
  <c r="G87" i="1"/>
  <c r="G86" i="1"/>
  <c r="G85" i="1"/>
  <c r="H85" i="1" s="1"/>
  <c r="G84" i="1"/>
  <c r="H84" i="1" s="1"/>
  <c r="I84" i="1" s="1"/>
  <c r="G83" i="1"/>
  <c r="H83" i="1" s="1"/>
  <c r="G82" i="1"/>
  <c r="G81" i="1"/>
  <c r="H81" i="1" s="1"/>
  <c r="G80" i="1"/>
  <c r="H80" i="1" s="1"/>
  <c r="G79" i="1"/>
  <c r="G133" i="1"/>
  <c r="G132" i="1"/>
  <c r="G78" i="1"/>
  <c r="H78" i="1" s="1"/>
  <c r="G131" i="1"/>
  <c r="G130" i="1"/>
  <c r="G157" i="1"/>
  <c r="H157" i="1" s="1"/>
  <c r="G77" i="1"/>
  <c r="H77" i="1" s="1"/>
  <c r="G129" i="1"/>
  <c r="G164" i="1"/>
  <c r="G76" i="1"/>
  <c r="H156" i="1"/>
  <c r="G156" i="1"/>
  <c r="G75" i="1"/>
  <c r="G128" i="1"/>
  <c r="G127" i="1"/>
  <c r="G74" i="1"/>
  <c r="G73" i="1"/>
  <c r="G126" i="1"/>
  <c r="G125" i="1"/>
  <c r="G163" i="1"/>
  <c r="G124" i="1"/>
  <c r="G72" i="1"/>
  <c r="H71" i="1"/>
  <c r="G71" i="1"/>
  <c r="G123" i="1"/>
  <c r="G70" i="1"/>
  <c r="G69" i="1"/>
  <c r="G68" i="1"/>
  <c r="G67" i="1"/>
  <c r="G122" i="1"/>
  <c r="G66" i="1"/>
  <c r="G65" i="1"/>
  <c r="H65" i="1" s="1"/>
  <c r="G64" i="1"/>
  <c r="G155" i="1"/>
  <c r="G63" i="1"/>
  <c r="G62" i="1"/>
  <c r="G61" i="1"/>
  <c r="G60" i="1"/>
  <c r="G59" i="1"/>
  <c r="G121" i="1"/>
  <c r="G154" i="1"/>
  <c r="G120" i="1"/>
  <c r="G58" i="1"/>
  <c r="G57" i="1"/>
  <c r="H57" i="1" s="1"/>
  <c r="I57" i="1" s="1"/>
  <c r="H56" i="1"/>
  <c r="G56" i="1"/>
  <c r="G55" i="1"/>
  <c r="G54" i="1"/>
  <c r="G119" i="1"/>
  <c r="G118" i="1"/>
  <c r="H118" i="1" s="1"/>
  <c r="I118" i="1" s="1"/>
  <c r="G53" i="1"/>
  <c r="G52" i="1"/>
  <c r="G153" i="1"/>
  <c r="G152" i="1"/>
  <c r="G51" i="1"/>
  <c r="G50" i="1"/>
  <c r="G151" i="1"/>
  <c r="G49" i="1"/>
  <c r="G48" i="1"/>
  <c r="G47" i="1"/>
  <c r="G46" i="1"/>
  <c r="H46" i="1" s="1"/>
  <c r="G45" i="1"/>
  <c r="G44" i="1"/>
  <c r="G117" i="1"/>
  <c r="G43" i="1"/>
  <c r="H43" i="1" s="1"/>
  <c r="G42" i="1"/>
  <c r="H41" i="1"/>
  <c r="G41" i="1"/>
  <c r="G40" i="1"/>
  <c r="G39" i="1"/>
  <c r="H39" i="1" s="1"/>
  <c r="G38" i="1"/>
  <c r="G116" i="1"/>
  <c r="G37" i="1"/>
  <c r="G115" i="1"/>
  <c r="H115" i="1" s="1"/>
  <c r="G36" i="1"/>
  <c r="G35" i="1"/>
  <c r="G34" i="1"/>
  <c r="G114" i="1"/>
  <c r="G113" i="1"/>
  <c r="G150" i="1"/>
  <c r="H150" i="1" s="1"/>
  <c r="I150" i="1" s="1"/>
  <c r="J150" i="1" s="1"/>
  <c r="G112" i="1"/>
  <c r="H112" i="1" s="1"/>
  <c r="G33" i="1"/>
  <c r="G32" i="1"/>
  <c r="G149" i="1"/>
  <c r="H149" i="1" s="1"/>
  <c r="I149" i="1" s="1"/>
  <c r="J149" i="1" s="1"/>
  <c r="G111" i="1"/>
  <c r="G110" i="1"/>
  <c r="G31" i="1"/>
  <c r="G30" i="1"/>
  <c r="G109" i="1"/>
  <c r="G108" i="1"/>
  <c r="G29" i="1"/>
  <c r="G107" i="1"/>
  <c r="H107" i="1" s="1"/>
  <c r="G28" i="1"/>
  <c r="G27" i="1"/>
  <c r="G26" i="1"/>
  <c r="H26" i="1" s="1"/>
  <c r="G100" i="1"/>
  <c r="G106" i="1"/>
  <c r="G25" i="1"/>
  <c r="G24" i="1"/>
  <c r="H23" i="1"/>
  <c r="I23" i="1" s="1"/>
  <c r="G23" i="1"/>
  <c r="G105" i="1"/>
  <c r="G145" i="1"/>
  <c r="G144" i="1"/>
  <c r="G22" i="1"/>
  <c r="H22" i="1" s="1"/>
  <c r="G104" i="1"/>
  <c r="G21" i="1"/>
  <c r="G20" i="1"/>
  <c r="G19" i="1"/>
  <c r="H19" i="1" s="1"/>
  <c r="G103" i="1"/>
  <c r="H18" i="1"/>
  <c r="G18" i="1"/>
  <c r="G102" i="1"/>
  <c r="G17" i="1"/>
  <c r="G16" i="1"/>
  <c r="G15" i="1"/>
  <c r="G14" i="1"/>
  <c r="G13" i="1"/>
  <c r="H13" i="1" s="1"/>
  <c r="G12" i="1"/>
  <c r="G11" i="1"/>
  <c r="G10" i="1"/>
  <c r="G162" i="1"/>
  <c r="G9" i="1"/>
  <c r="G146" i="1"/>
  <c r="G8" i="1"/>
  <c r="G7" i="1"/>
  <c r="G6" i="1"/>
  <c r="G5" i="1"/>
  <c r="G161" i="1"/>
  <c r="H161" i="1" s="1"/>
  <c r="G4" i="1"/>
  <c r="G3" i="1"/>
  <c r="G165" i="1"/>
  <c r="H33" i="1" l="1"/>
  <c r="H103" i="1"/>
  <c r="H146" i="1"/>
  <c r="I146" i="1" s="1"/>
  <c r="H30" i="1"/>
  <c r="I30" i="1" s="1"/>
  <c r="H9" i="1"/>
  <c r="I9" i="1" s="1"/>
  <c r="J9" i="1" s="1"/>
  <c r="H92" i="1"/>
  <c r="I92" i="1"/>
  <c r="J92" i="1" s="1"/>
  <c r="H28" i="1"/>
  <c r="I28" i="1" s="1"/>
  <c r="H17" i="1"/>
  <c r="I17" i="1" s="1"/>
  <c r="H5" i="1"/>
  <c r="I5" i="1" s="1"/>
  <c r="J5" i="1" s="1"/>
  <c r="K5" i="1" s="1"/>
  <c r="H38" i="1"/>
  <c r="I38" i="1" s="1"/>
  <c r="I134" i="1"/>
  <c r="J134" i="1" s="1"/>
  <c r="J22" i="1"/>
  <c r="I22" i="1"/>
  <c r="H100" i="1"/>
  <c r="I100" i="1"/>
  <c r="H7" i="1"/>
  <c r="I7" i="1" s="1"/>
  <c r="J7" i="1" s="1"/>
  <c r="K7" i="1" s="1"/>
  <c r="I71" i="1"/>
  <c r="H87" i="1"/>
  <c r="H158" i="1"/>
  <c r="H95" i="1"/>
  <c r="H108" i="1"/>
  <c r="I108" i="1" s="1"/>
  <c r="J108" i="1" s="1"/>
  <c r="K108" i="1" s="1"/>
  <c r="H48" i="1"/>
  <c r="I48" i="1" s="1"/>
  <c r="H121" i="1"/>
  <c r="I121" i="1" s="1"/>
  <c r="H155" i="1"/>
  <c r="I155" i="1" s="1"/>
  <c r="H74" i="1"/>
  <c r="I74" i="1" s="1"/>
  <c r="J74" i="1" s="1"/>
  <c r="H117" i="1"/>
  <c r="I117" i="1"/>
  <c r="J117" i="1" s="1"/>
  <c r="H79" i="1"/>
  <c r="H148" i="1"/>
  <c r="I148" i="1" s="1"/>
  <c r="J148" i="1" s="1"/>
  <c r="K148" i="1" s="1"/>
  <c r="J84" i="1"/>
  <c r="K84" i="1" s="1"/>
  <c r="H106" i="1"/>
  <c r="H61" i="1"/>
  <c r="I61" i="1" s="1"/>
  <c r="J61" i="1" s="1"/>
  <c r="I65" i="1"/>
  <c r="H125" i="1"/>
  <c r="J90" i="1"/>
  <c r="K90" i="1" s="1"/>
  <c r="H21" i="1"/>
  <c r="I21" i="1" s="1"/>
  <c r="J21" i="1" s="1"/>
  <c r="H66" i="1"/>
  <c r="I66" i="1" s="1"/>
  <c r="I112" i="1"/>
  <c r="J57" i="1"/>
  <c r="K57" i="1"/>
  <c r="K150" i="1"/>
  <c r="H37" i="1"/>
  <c r="I37" i="1" s="1"/>
  <c r="H59" i="1"/>
  <c r="H133" i="1"/>
  <c r="H8" i="1"/>
  <c r="I18" i="1"/>
  <c r="I107" i="1"/>
  <c r="J107" i="1" s="1"/>
  <c r="K107" i="1" s="1"/>
  <c r="H116" i="1"/>
  <c r="I116" i="1" s="1"/>
  <c r="H44" i="1"/>
  <c r="H52" i="1"/>
  <c r="I52" i="1" s="1"/>
  <c r="J52" i="1" s="1"/>
  <c r="I88" i="1"/>
  <c r="J88" i="1" s="1"/>
  <c r="K88" i="1"/>
  <c r="H139" i="1"/>
  <c r="H96" i="1"/>
  <c r="I96" i="1" s="1"/>
  <c r="I161" i="1"/>
  <c r="I13" i="1"/>
  <c r="H102" i="1"/>
  <c r="I102" i="1" s="1"/>
  <c r="J102" i="1" s="1"/>
  <c r="I103" i="1"/>
  <c r="J103" i="1" s="1"/>
  <c r="J23" i="1"/>
  <c r="K23" i="1" s="1"/>
  <c r="H25" i="1"/>
  <c r="H29" i="1"/>
  <c r="I29" i="1" s="1"/>
  <c r="J29" i="1" s="1"/>
  <c r="K149" i="1"/>
  <c r="H114" i="1"/>
  <c r="H35" i="1"/>
  <c r="I39" i="1"/>
  <c r="I41" i="1"/>
  <c r="J41" i="1" s="1"/>
  <c r="I43" i="1"/>
  <c r="J43" i="1" s="1"/>
  <c r="J118" i="1"/>
  <c r="H60" i="1"/>
  <c r="I60" i="1" s="1"/>
  <c r="H122" i="1"/>
  <c r="I122" i="1" s="1"/>
  <c r="J122" i="1" s="1"/>
  <c r="H163" i="1"/>
  <c r="I163" i="1" s="1"/>
  <c r="J131" i="1"/>
  <c r="H132" i="1"/>
  <c r="H136" i="1"/>
  <c r="H93" i="1"/>
  <c r="I93" i="1" s="1"/>
  <c r="H10" i="1"/>
  <c r="H15" i="1"/>
  <c r="H20" i="1"/>
  <c r="I20" i="1" s="1"/>
  <c r="J20" i="1" s="1"/>
  <c r="H109" i="1"/>
  <c r="H31" i="1"/>
  <c r="H111" i="1"/>
  <c r="L149" i="1"/>
  <c r="I114" i="1"/>
  <c r="I115" i="1"/>
  <c r="H50" i="1"/>
  <c r="I50" i="1"/>
  <c r="J50" i="1" s="1"/>
  <c r="K50" i="1" s="1"/>
  <c r="H120" i="1"/>
  <c r="I120" i="1" s="1"/>
  <c r="J120" i="1" s="1"/>
  <c r="H69" i="1"/>
  <c r="H123" i="1"/>
  <c r="H72" i="1"/>
  <c r="H129" i="1"/>
  <c r="I157" i="1"/>
  <c r="J157" i="1" s="1"/>
  <c r="H131" i="1"/>
  <c r="I131" i="1" s="1"/>
  <c r="I79" i="1"/>
  <c r="J79" i="1" s="1"/>
  <c r="L90" i="1"/>
  <c r="H160" i="1"/>
  <c r="H4" i="1"/>
  <c r="H6" i="1"/>
  <c r="H12" i="1"/>
  <c r="H104" i="1"/>
  <c r="H144" i="1"/>
  <c r="H105" i="1"/>
  <c r="H27" i="1"/>
  <c r="H45" i="1"/>
  <c r="H47" i="1"/>
  <c r="H49" i="1"/>
  <c r="H119" i="1"/>
  <c r="I119" i="1" s="1"/>
  <c r="J119" i="1" s="1"/>
  <c r="H67" i="1"/>
  <c r="I69" i="1"/>
  <c r="H75" i="1"/>
  <c r="H89" i="1"/>
  <c r="I94" i="1"/>
  <c r="J94" i="1" s="1"/>
  <c r="H40" i="1"/>
  <c r="H63" i="1"/>
  <c r="H82" i="1"/>
  <c r="H162" i="1"/>
  <c r="H34" i="1"/>
  <c r="I40" i="1"/>
  <c r="H110" i="1"/>
  <c r="I110" i="1" s="1"/>
  <c r="H151" i="1"/>
  <c r="H54" i="1"/>
  <c r="I56" i="1"/>
  <c r="H58" i="1"/>
  <c r="I156" i="1"/>
  <c r="H164" i="1"/>
  <c r="I78" i="1"/>
  <c r="J78" i="1" s="1"/>
  <c r="K78" i="1" s="1"/>
  <c r="I80" i="1"/>
  <c r="I85" i="1"/>
  <c r="I95" i="1"/>
  <c r="J95" i="1" s="1"/>
  <c r="K95" i="1" s="1"/>
  <c r="H64" i="1"/>
  <c r="J137" i="1"/>
  <c r="K137" i="1" s="1"/>
  <c r="H16" i="1"/>
  <c r="I106" i="1"/>
  <c r="H51" i="1"/>
  <c r="I51" i="1" s="1"/>
  <c r="H153" i="1"/>
  <c r="H53" i="1"/>
  <c r="I53" i="1" s="1"/>
  <c r="H154" i="1"/>
  <c r="I59" i="1"/>
  <c r="J59" i="1" s="1"/>
  <c r="K59" i="1" s="1"/>
  <c r="H124" i="1"/>
  <c r="I125" i="1"/>
  <c r="H73" i="1"/>
  <c r="H127" i="1"/>
  <c r="I127" i="1" s="1"/>
  <c r="I77" i="1"/>
  <c r="I133" i="1"/>
  <c r="I87" i="1"/>
  <c r="J87" i="1" s="1"/>
  <c r="H3" i="1"/>
  <c r="I3" i="1" s="1"/>
  <c r="I8" i="1"/>
  <c r="J18" i="1"/>
  <c r="I19" i="1"/>
  <c r="J19" i="1" s="1"/>
  <c r="H11" i="1"/>
  <c r="H145" i="1"/>
  <c r="I145" i="1" s="1"/>
  <c r="I26" i="1"/>
  <c r="H113" i="1"/>
  <c r="I151" i="1"/>
  <c r="H68" i="1"/>
  <c r="I68" i="1" s="1"/>
  <c r="H128" i="1"/>
  <c r="I128" i="1" s="1"/>
  <c r="I81" i="1"/>
  <c r="I83" i="1"/>
  <c r="I159" i="1"/>
  <c r="J159" i="1" s="1"/>
  <c r="K159" i="1" s="1"/>
  <c r="H86" i="1"/>
  <c r="I86" i="1" s="1"/>
  <c r="H140" i="1"/>
  <c r="I140" i="1" s="1"/>
  <c r="I141" i="1"/>
  <c r="H14" i="1"/>
  <c r="H24" i="1"/>
  <c r="I24" i="1" s="1"/>
  <c r="H32" i="1"/>
  <c r="H36" i="1"/>
  <c r="J39" i="1"/>
  <c r="H42" i="1"/>
  <c r="I46" i="1"/>
  <c r="H152" i="1"/>
  <c r="H55" i="1"/>
  <c r="H62" i="1"/>
  <c r="H70" i="1"/>
  <c r="H126" i="1"/>
  <c r="H76" i="1"/>
  <c r="H130" i="1"/>
  <c r="H101" i="1"/>
  <c r="H141" i="1"/>
  <c r="H143" i="1"/>
  <c r="J98" i="1"/>
  <c r="K98" i="1" s="1"/>
  <c r="H99" i="1"/>
  <c r="H91" i="1"/>
  <c r="I91" i="1" s="1"/>
  <c r="H142" i="1"/>
  <c r="H147" i="1"/>
  <c r="H166" i="1"/>
  <c r="L84" i="1"/>
  <c r="I135" i="1"/>
  <c r="J135" i="1" s="1"/>
  <c r="H138" i="1"/>
  <c r="J97" i="1"/>
  <c r="H165" i="1"/>
  <c r="K134" i="1" l="1"/>
  <c r="L134" i="1"/>
  <c r="W134" i="1" s="1"/>
  <c r="X134" i="1" s="1"/>
  <c r="O7" i="1"/>
  <c r="P7" i="1" s="1"/>
  <c r="K71" i="1"/>
  <c r="O71" i="1" s="1"/>
  <c r="P71" i="1" s="1"/>
  <c r="L7" i="1"/>
  <c r="K21" i="1"/>
  <c r="L21" i="1" s="1"/>
  <c r="R21" i="1" s="1"/>
  <c r="S21" i="1" s="1"/>
  <c r="L88" i="1"/>
  <c r="K43" i="1"/>
  <c r="K87" i="1"/>
  <c r="J71" i="1"/>
  <c r="L71" i="1" s="1"/>
  <c r="O88" i="1"/>
  <c r="P88" i="1" s="1"/>
  <c r="K92" i="1"/>
  <c r="K22" i="1"/>
  <c r="L22" i="1" s="1"/>
  <c r="O84" i="1"/>
  <c r="P84" i="1" s="1"/>
  <c r="J100" i="1"/>
  <c r="K41" i="1"/>
  <c r="I124" i="1"/>
  <c r="J124" i="1" s="1"/>
  <c r="J17" i="1"/>
  <c r="K17" i="1" s="1"/>
  <c r="J114" i="1"/>
  <c r="W21" i="1"/>
  <c r="X21" i="1" s="1"/>
  <c r="J127" i="1"/>
  <c r="K127" i="1" s="1"/>
  <c r="L127" i="1" s="1"/>
  <c r="O98" i="1"/>
  <c r="P98" i="1" s="1"/>
  <c r="L98" i="1"/>
  <c r="L41" i="1"/>
  <c r="O41" i="1" s="1"/>
  <c r="P41" i="1" s="1"/>
  <c r="W88" i="1"/>
  <c r="X88" i="1" s="1"/>
  <c r="R88" i="1"/>
  <c r="S88" i="1" s="1"/>
  <c r="Z88" i="1"/>
  <c r="AA88" i="1" s="1"/>
  <c r="W84" i="1"/>
  <c r="X84" i="1" s="1"/>
  <c r="Z84" i="1"/>
  <c r="AA84" i="1" s="1"/>
  <c r="R84" i="1"/>
  <c r="S84" i="1" s="1"/>
  <c r="AF84" i="1" s="1"/>
  <c r="L137" i="1"/>
  <c r="O137" i="1" s="1"/>
  <c r="P137" i="1" s="1"/>
  <c r="L43" i="1"/>
  <c r="O43" i="1" s="1"/>
  <c r="P43" i="1" s="1"/>
  <c r="J128" i="1"/>
  <c r="K128" i="1" s="1"/>
  <c r="K100" i="1"/>
  <c r="L92" i="1"/>
  <c r="R149" i="1"/>
  <c r="S149" i="1" s="1"/>
  <c r="Z149" i="1"/>
  <c r="AA149" i="1" s="1"/>
  <c r="W149" i="1"/>
  <c r="X149" i="1" s="1"/>
  <c r="O149" i="1"/>
  <c r="P149" i="1" s="1"/>
  <c r="I139" i="1"/>
  <c r="J139" i="1" s="1"/>
  <c r="K139" i="1" s="1"/>
  <c r="L150" i="1"/>
  <c r="O150" i="1"/>
  <c r="P150" i="1" s="1"/>
  <c r="K74" i="1"/>
  <c r="I33" i="1"/>
  <c r="J155" i="1"/>
  <c r="K155" i="1" s="1"/>
  <c r="J48" i="1"/>
  <c r="K48" i="1" s="1"/>
  <c r="I35" i="1"/>
  <c r="J35" i="1" s="1"/>
  <c r="K35" i="1" s="1"/>
  <c r="I158" i="1"/>
  <c r="Z134" i="1"/>
  <c r="AA134" i="1" s="1"/>
  <c r="R134" i="1"/>
  <c r="S134" i="1" s="1"/>
  <c r="Z90" i="1"/>
  <c r="AA90" i="1" s="1"/>
  <c r="W90" i="1"/>
  <c r="X90" i="1" s="1"/>
  <c r="R90" i="1"/>
  <c r="K120" i="1"/>
  <c r="J37" i="1"/>
  <c r="K37" i="1" s="1"/>
  <c r="O90" i="1"/>
  <c r="P90" i="1" s="1"/>
  <c r="AF90" i="1" s="1"/>
  <c r="Z7" i="1"/>
  <c r="AA7" i="1" s="1"/>
  <c r="R7" i="1"/>
  <c r="S7" i="1" s="1"/>
  <c r="W7" i="1"/>
  <c r="X7" i="1" s="1"/>
  <c r="J28" i="1"/>
  <c r="K28" i="1" s="1"/>
  <c r="K61" i="1"/>
  <c r="J38" i="1"/>
  <c r="O134" i="1"/>
  <c r="P134" i="1" s="1"/>
  <c r="J65" i="1"/>
  <c r="L95" i="1"/>
  <c r="O95" i="1" s="1"/>
  <c r="P95" i="1" s="1"/>
  <c r="K39" i="1"/>
  <c r="J25" i="1"/>
  <c r="L57" i="1"/>
  <c r="J66" i="1"/>
  <c r="K66" i="1" s="1"/>
  <c r="I25" i="1"/>
  <c r="I132" i="1"/>
  <c r="J60" i="1"/>
  <c r="K60" i="1" s="1"/>
  <c r="J115" i="1"/>
  <c r="K115" i="1" s="1"/>
  <c r="J96" i="1"/>
  <c r="K96" i="1" s="1"/>
  <c r="J110" i="1"/>
  <c r="K110" i="1" s="1"/>
  <c r="K122" i="1"/>
  <c r="K94" i="1"/>
  <c r="K163" i="1"/>
  <c r="I152" i="1"/>
  <c r="J30" i="1"/>
  <c r="K30" i="1" s="1"/>
  <c r="I153" i="1"/>
  <c r="J153" i="1" s="1"/>
  <c r="I64" i="1"/>
  <c r="J156" i="1"/>
  <c r="I162" i="1"/>
  <c r="I105" i="1"/>
  <c r="J105" i="1" s="1"/>
  <c r="I160" i="1"/>
  <c r="J160" i="1" s="1"/>
  <c r="K160" i="1" s="1"/>
  <c r="L23" i="1"/>
  <c r="O23" i="1" s="1"/>
  <c r="P23" i="1" s="1"/>
  <c r="I142" i="1"/>
  <c r="J142" i="1" s="1"/>
  <c r="I14" i="1"/>
  <c r="J83" i="1"/>
  <c r="K83" i="1" s="1"/>
  <c r="L107" i="1"/>
  <c r="O107" i="1" s="1"/>
  <c r="P107" i="1" s="1"/>
  <c r="J77" i="1"/>
  <c r="K77" i="1" s="1"/>
  <c r="J51" i="1"/>
  <c r="K51" i="1"/>
  <c r="I54" i="1"/>
  <c r="J54" i="1" s="1"/>
  <c r="J3" i="1"/>
  <c r="I67" i="1"/>
  <c r="J67" i="1" s="1"/>
  <c r="I49" i="1"/>
  <c r="J49" i="1" s="1"/>
  <c r="K9" i="1"/>
  <c r="L148" i="1"/>
  <c r="O148" i="1" s="1"/>
  <c r="P148" i="1" s="1"/>
  <c r="J46" i="1"/>
  <c r="J86" i="1"/>
  <c r="K86" i="1" s="1"/>
  <c r="J81" i="1"/>
  <c r="K81" i="1" s="1"/>
  <c r="J8" i="1"/>
  <c r="K8" i="1" s="1"/>
  <c r="I63" i="1"/>
  <c r="J85" i="1"/>
  <c r="K85" i="1" s="1"/>
  <c r="K117" i="1"/>
  <c r="I82" i="1"/>
  <c r="J121" i="1"/>
  <c r="I104" i="1"/>
  <c r="J104" i="1" s="1"/>
  <c r="I72" i="1"/>
  <c r="I144" i="1"/>
  <c r="J144" i="1" s="1"/>
  <c r="L96" i="1"/>
  <c r="K131" i="1"/>
  <c r="K18" i="1"/>
  <c r="L18" i="1" s="1"/>
  <c r="L39" i="1"/>
  <c r="K97" i="1"/>
  <c r="L97" i="1" s="1"/>
  <c r="J141" i="1"/>
  <c r="I126" i="1"/>
  <c r="I42" i="1"/>
  <c r="L5" i="1"/>
  <c r="O5" i="1" s="1"/>
  <c r="P5" i="1" s="1"/>
  <c r="J80" i="1"/>
  <c r="L80" i="1" s="1"/>
  <c r="K80" i="1"/>
  <c r="I45" i="1"/>
  <c r="J45" i="1"/>
  <c r="K79" i="1"/>
  <c r="I111" i="1"/>
  <c r="J93" i="1"/>
  <c r="L155" i="1"/>
  <c r="J161" i="1"/>
  <c r="J151" i="1"/>
  <c r="I101" i="1"/>
  <c r="I31" i="1"/>
  <c r="J31" i="1" s="1"/>
  <c r="K31" i="1" s="1"/>
  <c r="I44" i="1"/>
  <c r="J146" i="1"/>
  <c r="K146" i="1" s="1"/>
  <c r="K156" i="1"/>
  <c r="I99" i="1"/>
  <c r="J99" i="1" s="1"/>
  <c r="K99" i="1" s="1"/>
  <c r="I62" i="1"/>
  <c r="J62" i="1" s="1"/>
  <c r="K62" i="1" s="1"/>
  <c r="J68" i="1"/>
  <c r="K19" i="1"/>
  <c r="L87" i="1"/>
  <c r="O87" i="1" s="1"/>
  <c r="P87" i="1" s="1"/>
  <c r="J56" i="1"/>
  <c r="K56" i="1"/>
  <c r="I34" i="1"/>
  <c r="I6" i="1"/>
  <c r="J6" i="1" s="1"/>
  <c r="K6" i="1" s="1"/>
  <c r="J13" i="1"/>
  <c r="K13" i="1" s="1"/>
  <c r="J116" i="1"/>
  <c r="K116" i="1" s="1"/>
  <c r="J133" i="1"/>
  <c r="K133" i="1" s="1"/>
  <c r="J112" i="1"/>
  <c r="K112" i="1" s="1"/>
  <c r="I138" i="1"/>
  <c r="J138" i="1" s="1"/>
  <c r="J91" i="1"/>
  <c r="K91" i="1" s="1"/>
  <c r="I70" i="1"/>
  <c r="J70" i="1" s="1"/>
  <c r="I36" i="1"/>
  <c r="L159" i="1"/>
  <c r="O159" i="1" s="1"/>
  <c r="P159" i="1" s="1"/>
  <c r="I109" i="1"/>
  <c r="J109" i="1" s="1"/>
  <c r="K109" i="1" s="1"/>
  <c r="I15" i="1"/>
  <c r="J24" i="1"/>
  <c r="K24" i="1" s="1"/>
  <c r="J53" i="1"/>
  <c r="I164" i="1"/>
  <c r="J164" i="1" s="1"/>
  <c r="I75" i="1"/>
  <c r="I27" i="1"/>
  <c r="I136" i="1"/>
  <c r="J163" i="1"/>
  <c r="K3" i="1"/>
  <c r="L59" i="1"/>
  <c r="O59" i="1" s="1"/>
  <c r="P59" i="1" s="1"/>
  <c r="J125" i="1"/>
  <c r="K125" i="1" s="1"/>
  <c r="I58" i="1"/>
  <c r="J58" i="1" s="1"/>
  <c r="J69" i="1"/>
  <c r="K69" i="1" s="1"/>
  <c r="K114" i="1"/>
  <c r="K118" i="1"/>
  <c r="L78" i="1"/>
  <c r="K135" i="1"/>
  <c r="J145" i="1"/>
  <c r="J106" i="1"/>
  <c r="K106" i="1" s="1"/>
  <c r="I154" i="1"/>
  <c r="I123" i="1"/>
  <c r="J123" i="1" s="1"/>
  <c r="I47" i="1"/>
  <c r="K29" i="1"/>
  <c r="I12" i="1"/>
  <c r="L50" i="1"/>
  <c r="O50" i="1" s="1"/>
  <c r="P50" i="1" s="1"/>
  <c r="L28" i="1"/>
  <c r="K157" i="1"/>
  <c r="L120" i="1"/>
  <c r="K10" i="1"/>
  <c r="I166" i="1"/>
  <c r="J166" i="1" s="1"/>
  <c r="I130" i="1"/>
  <c r="J130" i="1" s="1"/>
  <c r="J26" i="1"/>
  <c r="K26" i="1" s="1"/>
  <c r="I16" i="1"/>
  <c r="J16" i="1" s="1"/>
  <c r="I113" i="1"/>
  <c r="J40" i="1"/>
  <c r="K119" i="1"/>
  <c r="K52" i="1"/>
  <c r="L52" i="1" s="1"/>
  <c r="I129" i="1"/>
  <c r="L108" i="1"/>
  <c r="O108" i="1" s="1"/>
  <c r="P108" i="1" s="1"/>
  <c r="K102" i="1"/>
  <c r="I4" i="1"/>
  <c r="I10" i="1"/>
  <c r="J10" i="1" s="1"/>
  <c r="I147" i="1"/>
  <c r="J147" i="1" s="1"/>
  <c r="I143" i="1"/>
  <c r="J143" i="1" s="1"/>
  <c r="I76" i="1"/>
  <c r="J76" i="1" s="1"/>
  <c r="I55" i="1"/>
  <c r="J55" i="1" s="1"/>
  <c r="K55" i="1" s="1"/>
  <c r="J140" i="1"/>
  <c r="K140" i="1" s="1"/>
  <c r="I32" i="1"/>
  <c r="I11" i="1"/>
  <c r="J11" i="1" s="1"/>
  <c r="I73" i="1"/>
  <c r="I89" i="1"/>
  <c r="J89" i="1" s="1"/>
  <c r="K20" i="1"/>
  <c r="J129" i="1"/>
  <c r="K103" i="1"/>
  <c r="I165" i="1"/>
  <c r="O22" i="1" l="1"/>
  <c r="P22" i="1" s="1"/>
  <c r="W22" i="1"/>
  <c r="X22" i="1" s="1"/>
  <c r="Z22" i="1"/>
  <c r="AA22" i="1" s="1"/>
  <c r="R22" i="1"/>
  <c r="S22" i="1" s="1"/>
  <c r="AF22" i="1" s="1"/>
  <c r="O17" i="1"/>
  <c r="P17" i="1" s="1"/>
  <c r="K124" i="1"/>
  <c r="L124" i="1"/>
  <c r="Z21" i="1"/>
  <c r="AA21" i="1" s="1"/>
  <c r="L30" i="1"/>
  <c r="AF7" i="1"/>
  <c r="L17" i="1"/>
  <c r="Z17" i="1" s="1"/>
  <c r="AA17" i="1" s="1"/>
  <c r="L145" i="1"/>
  <c r="W145" i="1" s="1"/>
  <c r="X145" i="1" s="1"/>
  <c r="AF88" i="1"/>
  <c r="AF134" i="1"/>
  <c r="L37" i="1"/>
  <c r="O21" i="1"/>
  <c r="P21" i="1" s="1"/>
  <c r="AF21" i="1" s="1"/>
  <c r="L163" i="1"/>
  <c r="R163" i="1" s="1"/>
  <c r="S163" i="1" s="1"/>
  <c r="L106" i="1"/>
  <c r="Z106" i="1" s="1"/>
  <c r="AA106" i="1" s="1"/>
  <c r="K145" i="1"/>
  <c r="O145" i="1" s="1"/>
  <c r="P145" i="1" s="1"/>
  <c r="Z163" i="1"/>
  <c r="W163" i="1"/>
  <c r="R18" i="1"/>
  <c r="S18" i="1" s="1"/>
  <c r="Z18" i="1"/>
  <c r="AA18" i="1" s="1"/>
  <c r="W18" i="1"/>
  <c r="X18" i="1" s="1"/>
  <c r="L38" i="1"/>
  <c r="L48" i="1"/>
  <c r="O48" i="1" s="1"/>
  <c r="P48" i="1" s="1"/>
  <c r="Z52" i="1"/>
  <c r="AA52" i="1" s="1"/>
  <c r="W52" i="1"/>
  <c r="X52" i="1" s="1"/>
  <c r="R52" i="1"/>
  <c r="S52" i="1" s="1"/>
  <c r="L62" i="1"/>
  <c r="O62" i="1"/>
  <c r="P62" i="1" s="1"/>
  <c r="L140" i="1"/>
  <c r="O140" i="1" s="1"/>
  <c r="P140" i="1" s="1"/>
  <c r="Z145" i="1"/>
  <c r="AA145" i="1" s="1"/>
  <c r="W127" i="1"/>
  <c r="X127" i="1" s="1"/>
  <c r="Z127" i="1"/>
  <c r="AA127" i="1" s="1"/>
  <c r="R127" i="1"/>
  <c r="S127" i="1" s="1"/>
  <c r="L77" i="1"/>
  <c r="L35" i="1"/>
  <c r="L135" i="1"/>
  <c r="L156" i="1"/>
  <c r="O156" i="1" s="1"/>
  <c r="P156" i="1" s="1"/>
  <c r="W57" i="1"/>
  <c r="X57" i="1" s="1"/>
  <c r="Z57" i="1"/>
  <c r="AA57" i="1" s="1"/>
  <c r="R57" i="1"/>
  <c r="S57" i="1" s="1"/>
  <c r="L26" i="1"/>
  <c r="O26" i="1" s="1"/>
  <c r="P26" i="1" s="1"/>
  <c r="W78" i="1"/>
  <c r="X78" i="1" s="1"/>
  <c r="R78" i="1"/>
  <c r="S78" i="1" s="1"/>
  <c r="Z78" i="1"/>
  <c r="AA78" i="1" s="1"/>
  <c r="J27" i="1"/>
  <c r="O96" i="1"/>
  <c r="P96" i="1" s="1"/>
  <c r="AF71" i="1"/>
  <c r="L60" i="1"/>
  <c r="O60" i="1" s="1"/>
  <c r="P60" i="1" s="1"/>
  <c r="O157" i="1"/>
  <c r="P157" i="1" s="1"/>
  <c r="L118" i="1"/>
  <c r="O118" i="1" s="1"/>
  <c r="P118" i="1" s="1"/>
  <c r="W87" i="1"/>
  <c r="X87" i="1" s="1"/>
  <c r="Z87" i="1"/>
  <c r="AA87" i="1" s="1"/>
  <c r="R87" i="1"/>
  <c r="S87" i="1" s="1"/>
  <c r="L146" i="1"/>
  <c r="R155" i="1"/>
  <c r="S155" i="1" s="1"/>
  <c r="Z155" i="1"/>
  <c r="AA155" i="1" s="1"/>
  <c r="W155" i="1"/>
  <c r="X155" i="1" s="1"/>
  <c r="W97" i="1"/>
  <c r="X97" i="1" s="1"/>
  <c r="R97" i="1"/>
  <c r="Z97" i="1"/>
  <c r="AA97" i="1" s="1"/>
  <c r="L9" i="1"/>
  <c r="L94" i="1"/>
  <c r="O94" i="1" s="1"/>
  <c r="P94" i="1" s="1"/>
  <c r="L61" i="1"/>
  <c r="O61" i="1" s="1"/>
  <c r="P61" i="1" s="1"/>
  <c r="O37" i="1"/>
  <c r="P37" i="1" s="1"/>
  <c r="Z71" i="1"/>
  <c r="AA71" i="1" s="1"/>
  <c r="W71" i="1"/>
  <c r="X71" i="1" s="1"/>
  <c r="R71" i="1"/>
  <c r="S71" i="1" s="1"/>
  <c r="J158" i="1"/>
  <c r="K158" i="1" s="1"/>
  <c r="Z28" i="1"/>
  <c r="AA28" i="1" s="1"/>
  <c r="W28" i="1"/>
  <c r="X28" i="1" s="1"/>
  <c r="R28" i="1"/>
  <c r="S28" i="1" s="1"/>
  <c r="K16" i="1"/>
  <c r="L139" i="1"/>
  <c r="J15" i="1"/>
  <c r="K15" i="1" s="1"/>
  <c r="O91" i="1"/>
  <c r="P91" i="1" s="1"/>
  <c r="L19" i="1"/>
  <c r="O19" i="1" s="1"/>
  <c r="P19" i="1" s="1"/>
  <c r="O97" i="1"/>
  <c r="P97" i="1" s="1"/>
  <c r="L8" i="1"/>
  <c r="O8" i="1" s="1"/>
  <c r="P8" i="1" s="1"/>
  <c r="O39" i="1"/>
  <c r="P39" i="1" s="1"/>
  <c r="O28" i="1"/>
  <c r="P28" i="1" s="1"/>
  <c r="O120" i="1"/>
  <c r="P120" i="1" s="1"/>
  <c r="R150" i="1"/>
  <c r="S150" i="1" s="1"/>
  <c r="W150" i="1"/>
  <c r="X150" i="1" s="1"/>
  <c r="Z150" i="1"/>
  <c r="AA150" i="1" s="1"/>
  <c r="L128" i="1"/>
  <c r="O128" i="1"/>
  <c r="P128" i="1" s="1"/>
  <c r="K65" i="1"/>
  <c r="L55" i="1"/>
  <c r="L24" i="1"/>
  <c r="O24" i="1" s="1"/>
  <c r="P24" i="1" s="1"/>
  <c r="Z80" i="1"/>
  <c r="AA80" i="1" s="1"/>
  <c r="W80" i="1"/>
  <c r="X80" i="1" s="1"/>
  <c r="R80" i="1"/>
  <c r="S80" i="1" s="1"/>
  <c r="W106" i="1"/>
  <c r="X106" i="1" s="1"/>
  <c r="R106" i="1"/>
  <c r="S106" i="1" s="1"/>
  <c r="Z120" i="1"/>
  <c r="AA120" i="1" s="1"/>
  <c r="W120" i="1"/>
  <c r="X120" i="1" s="1"/>
  <c r="R120" i="1"/>
  <c r="S120" i="1" s="1"/>
  <c r="O80" i="1"/>
  <c r="P80" i="1" s="1"/>
  <c r="R23" i="1"/>
  <c r="S23" i="1" s="1"/>
  <c r="Z23" i="1"/>
  <c r="W23" i="1"/>
  <c r="X23" i="1" s="1"/>
  <c r="O163" i="1"/>
  <c r="P163" i="1" s="1"/>
  <c r="R92" i="1"/>
  <c r="S92" i="1" s="1"/>
  <c r="W92" i="1"/>
  <c r="X92" i="1" s="1"/>
  <c r="Z92" i="1"/>
  <c r="AA92" i="1" s="1"/>
  <c r="O52" i="1"/>
  <c r="P52" i="1" s="1"/>
  <c r="AF52" i="1" s="1"/>
  <c r="Z39" i="1"/>
  <c r="AA39" i="1" s="1"/>
  <c r="W39" i="1"/>
  <c r="X39" i="1" s="1"/>
  <c r="R39" i="1"/>
  <c r="S39" i="1" s="1"/>
  <c r="W107" i="1"/>
  <c r="X107" i="1" s="1"/>
  <c r="R107" i="1"/>
  <c r="Z107" i="1"/>
  <c r="AA107" i="1" s="1"/>
  <c r="K153" i="1"/>
  <c r="J132" i="1"/>
  <c r="L115" i="1"/>
  <c r="R41" i="1"/>
  <c r="S41" i="1" s="1"/>
  <c r="AF41" i="1" s="1"/>
  <c r="Z41" i="1"/>
  <c r="AA41" i="1" s="1"/>
  <c r="W41" i="1"/>
  <c r="X41" i="1" s="1"/>
  <c r="L157" i="1"/>
  <c r="L119" i="1"/>
  <c r="O119" i="1"/>
  <c r="P119" i="1" s="1"/>
  <c r="L102" i="1"/>
  <c r="O102" i="1" s="1"/>
  <c r="P102" i="1" s="1"/>
  <c r="L69" i="1"/>
  <c r="L6" i="1"/>
  <c r="O6" i="1" s="1"/>
  <c r="P6" i="1" s="1"/>
  <c r="L79" i="1"/>
  <c r="O79" i="1"/>
  <c r="P79" i="1" s="1"/>
  <c r="Z5" i="1"/>
  <c r="AA5" i="1" s="1"/>
  <c r="W5" i="1"/>
  <c r="X5" i="1" s="1"/>
  <c r="R5" i="1"/>
  <c r="S5" i="1" s="1"/>
  <c r="AF5" i="1" s="1"/>
  <c r="O18" i="1"/>
  <c r="P18" i="1" s="1"/>
  <c r="K38" i="1"/>
  <c r="J33" i="1"/>
  <c r="AF149" i="1"/>
  <c r="W17" i="1"/>
  <c r="X17" i="1" s="1"/>
  <c r="O78" i="1"/>
  <c r="P78" i="1" s="1"/>
  <c r="L20" i="1"/>
  <c r="O20" i="1"/>
  <c r="P20" i="1" s="1"/>
  <c r="R59" i="1"/>
  <c r="S59" i="1" s="1"/>
  <c r="AF59" i="1" s="1"/>
  <c r="Z59" i="1"/>
  <c r="AA59" i="1" s="1"/>
  <c r="W59" i="1"/>
  <c r="X59" i="1" s="1"/>
  <c r="Z96" i="1"/>
  <c r="AA96" i="1" s="1"/>
  <c r="R96" i="1"/>
  <c r="S96" i="1" s="1"/>
  <c r="W96" i="1"/>
  <c r="X96" i="1" s="1"/>
  <c r="O127" i="1"/>
  <c r="P127" i="1" s="1"/>
  <c r="AF127" i="1" s="1"/>
  <c r="Z108" i="1"/>
  <c r="AA108" i="1" s="1"/>
  <c r="W108" i="1"/>
  <c r="X108" i="1" s="1"/>
  <c r="AF108" i="1" s="1"/>
  <c r="R108" i="1"/>
  <c r="S108" i="1" s="1"/>
  <c r="L3" i="1"/>
  <c r="O3" i="1" s="1"/>
  <c r="P3" i="1" s="1"/>
  <c r="L29" i="1"/>
  <c r="O29" i="1" s="1"/>
  <c r="P29" i="1" s="1"/>
  <c r="W148" i="1"/>
  <c r="X148" i="1" s="1"/>
  <c r="R148" i="1"/>
  <c r="Z148" i="1"/>
  <c r="AA148" i="1" s="1"/>
  <c r="L74" i="1"/>
  <c r="O74" i="1" s="1"/>
  <c r="P74" i="1" s="1"/>
  <c r="O92" i="1"/>
  <c r="P92" i="1" s="1"/>
  <c r="L103" i="1"/>
  <c r="O103" i="1" s="1"/>
  <c r="P103" i="1" s="1"/>
  <c r="K166" i="1"/>
  <c r="R50" i="1"/>
  <c r="S50" i="1" s="1"/>
  <c r="AF50" i="1" s="1"/>
  <c r="Z50" i="1"/>
  <c r="AA50" i="1" s="1"/>
  <c r="W50" i="1"/>
  <c r="X50" i="1" s="1"/>
  <c r="W124" i="1"/>
  <c r="X124" i="1" s="1"/>
  <c r="Z124" i="1"/>
  <c r="AA124" i="1" s="1"/>
  <c r="R124" i="1"/>
  <c r="S124" i="1" s="1"/>
  <c r="W159" i="1"/>
  <c r="X159" i="1" s="1"/>
  <c r="Z159" i="1"/>
  <c r="AA159" i="1" s="1"/>
  <c r="R159" i="1"/>
  <c r="S159" i="1" s="1"/>
  <c r="AF159" i="1" s="1"/>
  <c r="L112" i="1"/>
  <c r="O112" i="1" s="1"/>
  <c r="P112" i="1" s="1"/>
  <c r="L114" i="1"/>
  <c r="O114" i="1" s="1"/>
  <c r="P114" i="1" s="1"/>
  <c r="R37" i="1"/>
  <c r="S37" i="1" s="1"/>
  <c r="W37" i="1"/>
  <c r="X37" i="1" s="1"/>
  <c r="Z37" i="1"/>
  <c r="AA37" i="1" s="1"/>
  <c r="L51" i="1"/>
  <c r="O51" i="1" s="1"/>
  <c r="P51" i="1" s="1"/>
  <c r="L117" i="1"/>
  <c r="O117" i="1"/>
  <c r="P117" i="1" s="1"/>
  <c r="L81" i="1"/>
  <c r="O81" i="1" s="1"/>
  <c r="P81" i="1" s="1"/>
  <c r="K54" i="1"/>
  <c r="L54" i="1" s="1"/>
  <c r="R30" i="1"/>
  <c r="S30" i="1" s="1"/>
  <c r="W30" i="1"/>
  <c r="X30" i="1" s="1"/>
  <c r="Z30" i="1"/>
  <c r="AA30" i="1" s="1"/>
  <c r="L122" i="1"/>
  <c r="O122" i="1" s="1"/>
  <c r="P122" i="1" s="1"/>
  <c r="O66" i="1"/>
  <c r="P66" i="1" s="1"/>
  <c r="R95" i="1"/>
  <c r="S95" i="1" s="1"/>
  <c r="AF95" i="1" s="1"/>
  <c r="Z95" i="1"/>
  <c r="AA95" i="1" s="1"/>
  <c r="W95" i="1"/>
  <c r="X95" i="1" s="1"/>
  <c r="Z43" i="1"/>
  <c r="AA43" i="1" s="1"/>
  <c r="W43" i="1"/>
  <c r="X43" i="1" s="1"/>
  <c r="R43" i="1"/>
  <c r="S43" i="1" s="1"/>
  <c r="AF43" i="1" s="1"/>
  <c r="L100" i="1"/>
  <c r="K25" i="1"/>
  <c r="L25" i="1" s="1"/>
  <c r="L10" i="1"/>
  <c r="O10" i="1" s="1"/>
  <c r="P10" i="1" s="1"/>
  <c r="J12" i="1"/>
  <c r="K12" i="1" s="1"/>
  <c r="L125" i="1"/>
  <c r="K27" i="1"/>
  <c r="K68" i="1"/>
  <c r="J36" i="1"/>
  <c r="K36" i="1" s="1"/>
  <c r="L66" i="1"/>
  <c r="L131" i="1"/>
  <c r="O131" i="1"/>
  <c r="P131" i="1" s="1"/>
  <c r="J162" i="1"/>
  <c r="O30" i="1"/>
  <c r="P30" i="1" s="1"/>
  <c r="O57" i="1"/>
  <c r="P57" i="1" s="1"/>
  <c r="O155" i="1"/>
  <c r="P155" i="1" s="1"/>
  <c r="Z137" i="1"/>
  <c r="AA137" i="1" s="1"/>
  <c r="W137" i="1"/>
  <c r="X137" i="1" s="1"/>
  <c r="R137" i="1"/>
  <c r="S137" i="1" s="1"/>
  <c r="O124" i="1"/>
  <c r="P124" i="1" s="1"/>
  <c r="Z98" i="1"/>
  <c r="AA98" i="1" s="1"/>
  <c r="W98" i="1"/>
  <c r="X98" i="1" s="1"/>
  <c r="R98" i="1"/>
  <c r="S98" i="1" s="1"/>
  <c r="AF98" i="1" s="1"/>
  <c r="L110" i="1"/>
  <c r="K76" i="1"/>
  <c r="L70" i="1"/>
  <c r="L153" i="1"/>
  <c r="K67" i="1"/>
  <c r="L109" i="1"/>
  <c r="O109" i="1" s="1"/>
  <c r="P109" i="1" s="1"/>
  <c r="K70" i="1"/>
  <c r="L31" i="1"/>
  <c r="L85" i="1"/>
  <c r="O85" i="1" s="1"/>
  <c r="P85" i="1" s="1"/>
  <c r="J64" i="1"/>
  <c r="K64" i="1" s="1"/>
  <c r="K143" i="1"/>
  <c r="K123" i="1"/>
  <c r="L83" i="1"/>
  <c r="O83" i="1" s="1"/>
  <c r="P83" i="1" s="1"/>
  <c r="K121" i="1"/>
  <c r="L121" i="1" s="1"/>
  <c r="K161" i="1"/>
  <c r="K142" i="1"/>
  <c r="K147" i="1"/>
  <c r="L147" i="1" s="1"/>
  <c r="K89" i="1"/>
  <c r="L91" i="1"/>
  <c r="J73" i="1"/>
  <c r="K73" i="1" s="1"/>
  <c r="J34" i="1"/>
  <c r="J101" i="1"/>
  <c r="K101" i="1" s="1"/>
  <c r="J44" i="1"/>
  <c r="K44" i="1" s="1"/>
  <c r="K141" i="1"/>
  <c r="K104" i="1"/>
  <c r="K46" i="1"/>
  <c r="L46" i="1" s="1"/>
  <c r="K144" i="1"/>
  <c r="J14" i="1"/>
  <c r="L13" i="1"/>
  <c r="K11" i="1"/>
  <c r="L11" i="1" s="1"/>
  <c r="L166" i="1"/>
  <c r="K130" i="1"/>
  <c r="J47" i="1"/>
  <c r="K138" i="1"/>
  <c r="K45" i="1"/>
  <c r="L45" i="1" s="1"/>
  <c r="J63" i="1"/>
  <c r="K151" i="1"/>
  <c r="L133" i="1"/>
  <c r="O133" i="1" s="1"/>
  <c r="P133" i="1" s="1"/>
  <c r="J75" i="1"/>
  <c r="K75" i="1" s="1"/>
  <c r="K105" i="1"/>
  <c r="J152" i="1"/>
  <c r="K152" i="1" s="1"/>
  <c r="J32" i="1"/>
  <c r="K32" i="1" s="1"/>
  <c r="J136" i="1"/>
  <c r="K136" i="1" s="1"/>
  <c r="J4" i="1"/>
  <c r="K4" i="1" s="1"/>
  <c r="K53" i="1"/>
  <c r="J82" i="1"/>
  <c r="L99" i="1"/>
  <c r="O99" i="1" s="1"/>
  <c r="P99" i="1" s="1"/>
  <c r="J113" i="1"/>
  <c r="K113" i="1" s="1"/>
  <c r="J154" i="1"/>
  <c r="K154" i="1" s="1"/>
  <c r="K93" i="1"/>
  <c r="K40" i="1"/>
  <c r="L116" i="1"/>
  <c r="L86" i="1"/>
  <c r="O86" i="1" s="1"/>
  <c r="P86" i="1" s="1"/>
  <c r="L160" i="1"/>
  <c r="O160" i="1" s="1"/>
  <c r="P160" i="1" s="1"/>
  <c r="J42" i="1"/>
  <c r="L56" i="1"/>
  <c r="O56" i="1" s="1"/>
  <c r="P56" i="1" s="1"/>
  <c r="K49" i="1"/>
  <c r="K164" i="1"/>
  <c r="J111" i="1"/>
  <c r="K111" i="1" s="1"/>
  <c r="J126" i="1"/>
  <c r="K126" i="1" s="1"/>
  <c r="J72" i="1"/>
  <c r="K129" i="1"/>
  <c r="K58" i="1"/>
  <c r="K34" i="1"/>
  <c r="J165" i="1"/>
  <c r="K165" i="1" s="1"/>
  <c r="AF92" i="1" l="1"/>
  <c r="R17" i="1"/>
  <c r="S17" i="1" s="1"/>
  <c r="AF17" i="1" s="1"/>
  <c r="R145" i="1"/>
  <c r="S145" i="1" s="1"/>
  <c r="O106" i="1"/>
  <c r="P106" i="1" s="1"/>
  <c r="AF23" i="1"/>
  <c r="AA23" i="1"/>
  <c r="AF137" i="1"/>
  <c r="AF107" i="1"/>
  <c r="AF148" i="1"/>
  <c r="L27" i="1"/>
  <c r="Z27" i="1" s="1"/>
  <c r="AA27" i="1" s="1"/>
  <c r="AF78" i="1"/>
  <c r="AF18" i="1"/>
  <c r="AF150" i="1"/>
  <c r="AF87" i="1"/>
  <c r="R54" i="1"/>
  <c r="S54" i="1" s="1"/>
  <c r="W54" i="1"/>
  <c r="X54" i="1" s="1"/>
  <c r="Z54" i="1"/>
  <c r="AA54" i="1" s="1"/>
  <c r="L158" i="1"/>
  <c r="O158" i="1"/>
  <c r="P158" i="1" s="1"/>
  <c r="R27" i="1"/>
  <c r="S27" i="1" s="1"/>
  <c r="W27" i="1"/>
  <c r="X27" i="1" s="1"/>
  <c r="L15" i="1"/>
  <c r="L136" i="1"/>
  <c r="W45" i="1"/>
  <c r="X45" i="1" s="1"/>
  <c r="R45" i="1"/>
  <c r="S45" i="1" s="1"/>
  <c r="Z45" i="1"/>
  <c r="AA45" i="1" s="1"/>
  <c r="Z147" i="1"/>
  <c r="W147" i="1"/>
  <c r="X147" i="1" s="1"/>
  <c r="R147" i="1"/>
  <c r="S147" i="1" s="1"/>
  <c r="L32" i="1"/>
  <c r="O32" i="1" s="1"/>
  <c r="P32" i="1" s="1"/>
  <c r="R13" i="1"/>
  <c r="S13" i="1" s="1"/>
  <c r="W13" i="1"/>
  <c r="X13" i="1" s="1"/>
  <c r="Z13" i="1"/>
  <c r="AA13" i="1" s="1"/>
  <c r="Z121" i="1"/>
  <c r="AA121" i="1" s="1"/>
  <c r="R121" i="1"/>
  <c r="S121" i="1" s="1"/>
  <c r="W121" i="1"/>
  <c r="X121" i="1" s="1"/>
  <c r="L93" i="1"/>
  <c r="O93" i="1" s="1"/>
  <c r="P93" i="1" s="1"/>
  <c r="L53" i="1"/>
  <c r="O53" i="1"/>
  <c r="P53" i="1" s="1"/>
  <c r="L151" i="1"/>
  <c r="Z166" i="1"/>
  <c r="W166" i="1"/>
  <c r="X166" i="1" s="1"/>
  <c r="R166" i="1"/>
  <c r="S166" i="1" s="1"/>
  <c r="L89" i="1"/>
  <c r="O89" i="1"/>
  <c r="P89" i="1" s="1"/>
  <c r="O123" i="1"/>
  <c r="P123" i="1" s="1"/>
  <c r="Z70" i="1"/>
  <c r="AA70" i="1" s="1"/>
  <c r="W70" i="1"/>
  <c r="X70" i="1" s="1"/>
  <c r="R70" i="1"/>
  <c r="S70" i="1" s="1"/>
  <c r="O166" i="1"/>
  <c r="P166" i="1" s="1"/>
  <c r="O153" i="1"/>
  <c r="P153" i="1" s="1"/>
  <c r="Z25" i="1"/>
  <c r="AA25" i="1" s="1"/>
  <c r="W25" i="1"/>
  <c r="X25" i="1" s="1"/>
  <c r="R25" i="1"/>
  <c r="S25" i="1" s="1"/>
  <c r="W8" i="1"/>
  <c r="X8" i="1" s="1"/>
  <c r="R8" i="1"/>
  <c r="Z8" i="1"/>
  <c r="Z9" i="1"/>
  <c r="AA9" i="1" s="1"/>
  <c r="W9" i="1"/>
  <c r="X9" i="1" s="1"/>
  <c r="R9" i="1"/>
  <c r="S9" i="1" s="1"/>
  <c r="Z146" i="1"/>
  <c r="AA146" i="1" s="1"/>
  <c r="R146" i="1"/>
  <c r="S146" i="1" s="1"/>
  <c r="W146" i="1"/>
  <c r="X146" i="1" s="1"/>
  <c r="R135" i="1"/>
  <c r="S135" i="1" s="1"/>
  <c r="W135" i="1"/>
  <c r="X135" i="1" s="1"/>
  <c r="Z135" i="1"/>
  <c r="AA135" i="1" s="1"/>
  <c r="Z35" i="1"/>
  <c r="AA35" i="1" s="1"/>
  <c r="R35" i="1"/>
  <c r="S35" i="1" s="1"/>
  <c r="W35" i="1"/>
  <c r="X35" i="1" s="1"/>
  <c r="L129" i="1"/>
  <c r="O129" i="1"/>
  <c r="P129" i="1" s="1"/>
  <c r="K72" i="1"/>
  <c r="Z11" i="1"/>
  <c r="AA11" i="1" s="1"/>
  <c r="W11" i="1"/>
  <c r="X11" i="1" s="1"/>
  <c r="R11" i="1"/>
  <c r="S11" i="1" s="1"/>
  <c r="L141" i="1"/>
  <c r="O141" i="1" s="1"/>
  <c r="P141" i="1" s="1"/>
  <c r="L73" i="1"/>
  <c r="O73" i="1" s="1"/>
  <c r="P73" i="1" s="1"/>
  <c r="L143" i="1"/>
  <c r="L67" i="1"/>
  <c r="O67" i="1"/>
  <c r="P67" i="1" s="1"/>
  <c r="AF124" i="1"/>
  <c r="O27" i="1"/>
  <c r="P27" i="1" s="1"/>
  <c r="Z29" i="1"/>
  <c r="AA29" i="1" s="1"/>
  <c r="R29" i="1"/>
  <c r="S29" i="1" s="1"/>
  <c r="AF29" i="1" s="1"/>
  <c r="W29" i="1"/>
  <c r="X29" i="1" s="1"/>
  <c r="AF20" i="1"/>
  <c r="L33" i="1"/>
  <c r="W79" i="1"/>
  <c r="X79" i="1" s="1"/>
  <c r="R79" i="1"/>
  <c r="S79" i="1" s="1"/>
  <c r="Z79" i="1"/>
  <c r="AA79" i="1" s="1"/>
  <c r="AF163" i="1"/>
  <c r="Z128" i="1"/>
  <c r="AA128" i="1" s="1"/>
  <c r="R128" i="1"/>
  <c r="S128" i="1" s="1"/>
  <c r="AF128" i="1" s="1"/>
  <c r="W128" i="1"/>
  <c r="X128" i="1" s="1"/>
  <c r="AF97" i="1"/>
  <c r="Z77" i="1"/>
  <c r="AA77" i="1" s="1"/>
  <c r="W77" i="1"/>
  <c r="X77" i="1" s="1"/>
  <c r="R77" i="1"/>
  <c r="S77" i="1" s="1"/>
  <c r="W56" i="1"/>
  <c r="X56" i="1" s="1"/>
  <c r="AF56" i="1" s="1"/>
  <c r="R56" i="1"/>
  <c r="Z56" i="1"/>
  <c r="AA56" i="1" s="1"/>
  <c r="L12" i="1"/>
  <c r="O12" i="1" s="1"/>
  <c r="P12" i="1" s="1"/>
  <c r="L104" i="1"/>
  <c r="O104" i="1" s="1"/>
  <c r="P104" i="1" s="1"/>
  <c r="O11" i="1"/>
  <c r="P11" i="1" s="1"/>
  <c r="L76" i="1"/>
  <c r="O76" i="1" s="1"/>
  <c r="P76" i="1" s="1"/>
  <c r="Z125" i="1"/>
  <c r="AA125" i="1" s="1"/>
  <c r="R125" i="1"/>
  <c r="S125" i="1" s="1"/>
  <c r="W125" i="1"/>
  <c r="X125" i="1" s="1"/>
  <c r="Z103" i="1"/>
  <c r="AA103" i="1" s="1"/>
  <c r="R103" i="1"/>
  <c r="S103" i="1" s="1"/>
  <c r="W103" i="1"/>
  <c r="X103" i="1" s="1"/>
  <c r="W20" i="1"/>
  <c r="X20" i="1" s="1"/>
  <c r="Z20" i="1"/>
  <c r="AA20" i="1" s="1"/>
  <c r="R20" i="1"/>
  <c r="O38" i="1"/>
  <c r="P38" i="1" s="1"/>
  <c r="Z6" i="1"/>
  <c r="AA6" i="1" s="1"/>
  <c r="R6" i="1"/>
  <c r="S6" i="1" s="1"/>
  <c r="W6" i="1"/>
  <c r="X6" i="1" s="1"/>
  <c r="O125" i="1"/>
  <c r="P125" i="1" s="1"/>
  <c r="AF37" i="1"/>
  <c r="Z60" i="1"/>
  <c r="AA60" i="1" s="1"/>
  <c r="W60" i="1"/>
  <c r="X60" i="1" s="1"/>
  <c r="R60" i="1"/>
  <c r="S60" i="1" s="1"/>
  <c r="AF60" i="1" s="1"/>
  <c r="K162" i="1"/>
  <c r="K33" i="1"/>
  <c r="O77" i="1"/>
  <c r="P77" i="1" s="1"/>
  <c r="W62" i="1"/>
  <c r="X62" i="1" s="1"/>
  <c r="Z62" i="1"/>
  <c r="AA62" i="1" s="1"/>
  <c r="R62" i="1"/>
  <c r="S62" i="1" s="1"/>
  <c r="W48" i="1"/>
  <c r="X48" i="1" s="1"/>
  <c r="R48" i="1"/>
  <c r="S48" i="1" s="1"/>
  <c r="Z48" i="1"/>
  <c r="AA48" i="1" s="1"/>
  <c r="W46" i="1"/>
  <c r="X46" i="1" s="1"/>
  <c r="Z46" i="1"/>
  <c r="AA46" i="1" s="1"/>
  <c r="R46" i="1"/>
  <c r="S46" i="1" s="1"/>
  <c r="Z69" i="1"/>
  <c r="AA69" i="1" s="1"/>
  <c r="W69" i="1"/>
  <c r="X69" i="1" s="1"/>
  <c r="R69" i="1"/>
  <c r="S69" i="1" s="1"/>
  <c r="Z19" i="1"/>
  <c r="AA19" i="1" s="1"/>
  <c r="W19" i="1"/>
  <c r="X19" i="1" s="1"/>
  <c r="R19" i="1"/>
  <c r="S19" i="1" s="1"/>
  <c r="W26" i="1"/>
  <c r="X26" i="1" s="1"/>
  <c r="Z26" i="1"/>
  <c r="AA26" i="1" s="1"/>
  <c r="R26" i="1"/>
  <c r="W38" i="1"/>
  <c r="X38" i="1" s="1"/>
  <c r="Z38" i="1"/>
  <c r="AA38" i="1" s="1"/>
  <c r="R38" i="1"/>
  <c r="S38" i="1" s="1"/>
  <c r="L113" i="1"/>
  <c r="O113" i="1" s="1"/>
  <c r="P113" i="1" s="1"/>
  <c r="O101" i="1"/>
  <c r="P101" i="1" s="1"/>
  <c r="Z153" i="1"/>
  <c r="AA153" i="1" s="1"/>
  <c r="W153" i="1"/>
  <c r="X153" i="1" s="1"/>
  <c r="R153" i="1"/>
  <c r="S153" i="1" s="1"/>
  <c r="Z131" i="1"/>
  <c r="AA131" i="1" s="1"/>
  <c r="W131" i="1"/>
  <c r="X131" i="1" s="1"/>
  <c r="AF131" i="1" s="1"/>
  <c r="R131" i="1"/>
  <c r="W61" i="1"/>
  <c r="X61" i="1" s="1"/>
  <c r="R61" i="1"/>
  <c r="S61" i="1" s="1"/>
  <c r="AF61" i="1" s="1"/>
  <c r="Z61" i="1"/>
  <c r="AA61" i="1" s="1"/>
  <c r="O13" i="1"/>
  <c r="P13" i="1" s="1"/>
  <c r="Z86" i="1"/>
  <c r="R86" i="1"/>
  <c r="S86" i="1" s="1"/>
  <c r="W86" i="1"/>
  <c r="X86" i="1" s="1"/>
  <c r="L105" i="1"/>
  <c r="O105" i="1"/>
  <c r="P105" i="1" s="1"/>
  <c r="L58" i="1"/>
  <c r="O58" i="1" s="1"/>
  <c r="P58" i="1" s="1"/>
  <c r="Z31" i="1"/>
  <c r="AA31" i="1" s="1"/>
  <c r="W31" i="1"/>
  <c r="X31" i="1" s="1"/>
  <c r="R31" i="1"/>
  <c r="S31" i="1" s="1"/>
  <c r="L49" i="1"/>
  <c r="O49" i="1" s="1"/>
  <c r="P49" i="1" s="1"/>
  <c r="O110" i="1"/>
  <c r="P110" i="1" s="1"/>
  <c r="W110" i="1"/>
  <c r="X110" i="1" s="1"/>
  <c r="Z110" i="1"/>
  <c r="AA110" i="1" s="1"/>
  <c r="R110" i="1"/>
  <c r="S110" i="1" s="1"/>
  <c r="AF155" i="1"/>
  <c r="O25" i="1"/>
  <c r="P25" i="1" s="1"/>
  <c r="W112" i="1"/>
  <c r="X112" i="1" s="1"/>
  <c r="Z112" i="1"/>
  <c r="AA112" i="1" s="1"/>
  <c r="R112" i="1"/>
  <c r="S112" i="1" s="1"/>
  <c r="Z74" i="1"/>
  <c r="AA74" i="1" s="1"/>
  <c r="W74" i="1"/>
  <c r="X74" i="1" s="1"/>
  <c r="R74" i="1"/>
  <c r="S74" i="1" s="1"/>
  <c r="AF80" i="1"/>
  <c r="R55" i="1"/>
  <c r="S55" i="1" s="1"/>
  <c r="Z55" i="1"/>
  <c r="AA55" i="1" s="1"/>
  <c r="W55" i="1"/>
  <c r="X55" i="1" s="1"/>
  <c r="AF120" i="1"/>
  <c r="O55" i="1"/>
  <c r="P55" i="1" s="1"/>
  <c r="L68" i="1"/>
  <c r="O68" i="1" s="1"/>
  <c r="P68" i="1" s="1"/>
  <c r="O45" i="1"/>
  <c r="P45" i="1" s="1"/>
  <c r="L64" i="1"/>
  <c r="Z114" i="1"/>
  <c r="AA114" i="1" s="1"/>
  <c r="W114" i="1"/>
  <c r="X114" i="1" s="1"/>
  <c r="AF114" i="1" s="1"/>
  <c r="R114" i="1"/>
  <c r="W24" i="1"/>
  <c r="X24" i="1" s="1"/>
  <c r="Z24" i="1"/>
  <c r="AA24" i="1" s="1"/>
  <c r="R24" i="1"/>
  <c r="S24" i="1" s="1"/>
  <c r="AF24" i="1" s="1"/>
  <c r="Z160" i="1"/>
  <c r="AA160" i="1" s="1"/>
  <c r="W160" i="1"/>
  <c r="X160" i="1" s="1"/>
  <c r="R160" i="1"/>
  <c r="S160" i="1" s="1"/>
  <c r="L138" i="1"/>
  <c r="O138" i="1"/>
  <c r="P138" i="1" s="1"/>
  <c r="L142" i="1"/>
  <c r="O142" i="1" s="1"/>
  <c r="P142" i="1" s="1"/>
  <c r="L4" i="1"/>
  <c r="O4" i="1"/>
  <c r="P4" i="1" s="1"/>
  <c r="Z10" i="1"/>
  <c r="AA10" i="1" s="1"/>
  <c r="W10" i="1"/>
  <c r="X10" i="1" s="1"/>
  <c r="R10" i="1"/>
  <c r="S10" i="1" s="1"/>
  <c r="AF10" i="1" s="1"/>
  <c r="Z81" i="1"/>
  <c r="AA81" i="1" s="1"/>
  <c r="W81" i="1"/>
  <c r="X81" i="1" s="1"/>
  <c r="AF81" i="1" s="1"/>
  <c r="R81" i="1"/>
  <c r="Z115" i="1"/>
  <c r="AA115" i="1" s="1"/>
  <c r="W115" i="1"/>
  <c r="X115" i="1" s="1"/>
  <c r="R115" i="1"/>
  <c r="S115" i="1" s="1"/>
  <c r="Z156" i="1"/>
  <c r="AA156" i="1" s="1"/>
  <c r="W156" i="1"/>
  <c r="X156" i="1" s="1"/>
  <c r="R156" i="1"/>
  <c r="S156" i="1" s="1"/>
  <c r="AF156" i="1" s="1"/>
  <c r="L34" i="1"/>
  <c r="O34" i="1" s="1"/>
  <c r="P34" i="1" s="1"/>
  <c r="O75" i="1"/>
  <c r="P75" i="1" s="1"/>
  <c r="W116" i="1"/>
  <c r="X116" i="1" s="1"/>
  <c r="R116" i="1"/>
  <c r="S116" i="1" s="1"/>
  <c r="Z116" i="1"/>
  <c r="AA116" i="1" s="1"/>
  <c r="W99" i="1"/>
  <c r="X99" i="1" s="1"/>
  <c r="Z99" i="1"/>
  <c r="AA99" i="1" s="1"/>
  <c r="R99" i="1"/>
  <c r="S99" i="1" s="1"/>
  <c r="L75" i="1"/>
  <c r="L144" i="1"/>
  <c r="O144" i="1"/>
  <c r="P144" i="1" s="1"/>
  <c r="O121" i="1"/>
  <c r="P121" i="1" s="1"/>
  <c r="O70" i="1"/>
  <c r="P70" i="1" s="1"/>
  <c r="AF57" i="1"/>
  <c r="Z66" i="1"/>
  <c r="AA66" i="1" s="1"/>
  <c r="R66" i="1"/>
  <c r="W66" i="1"/>
  <c r="X66" i="1" s="1"/>
  <c r="Z100" i="1"/>
  <c r="AA100" i="1" s="1"/>
  <c r="R100" i="1"/>
  <c r="S100" i="1" s="1"/>
  <c r="W100" i="1"/>
  <c r="X100" i="1" s="1"/>
  <c r="Z117" i="1"/>
  <c r="AA117" i="1" s="1"/>
  <c r="R117" i="1"/>
  <c r="S117" i="1" s="1"/>
  <c r="W117" i="1"/>
  <c r="X117" i="1" s="1"/>
  <c r="Z119" i="1"/>
  <c r="AA119" i="1" s="1"/>
  <c r="W119" i="1"/>
  <c r="X119" i="1" s="1"/>
  <c r="R119" i="1"/>
  <c r="S119" i="1" s="1"/>
  <c r="K132" i="1"/>
  <c r="L132" i="1" s="1"/>
  <c r="O116" i="1"/>
  <c r="P116" i="1" s="1"/>
  <c r="AF28" i="1"/>
  <c r="W139" i="1"/>
  <c r="X139" i="1" s="1"/>
  <c r="Z139" i="1"/>
  <c r="AA139" i="1" s="1"/>
  <c r="R139" i="1"/>
  <c r="S139" i="1" s="1"/>
  <c r="W94" i="1"/>
  <c r="X94" i="1" s="1"/>
  <c r="R94" i="1"/>
  <c r="S94" i="1" s="1"/>
  <c r="Z94" i="1"/>
  <c r="AA94" i="1" s="1"/>
  <c r="O31" i="1"/>
  <c r="P31" i="1" s="1"/>
  <c r="O147" i="1"/>
  <c r="P147" i="1" s="1"/>
  <c r="O54" i="1"/>
  <c r="P54" i="1" s="1"/>
  <c r="Z3" i="1"/>
  <c r="AA3" i="1" s="1"/>
  <c r="W3" i="1"/>
  <c r="X3" i="1" s="1"/>
  <c r="R3" i="1"/>
  <c r="S3" i="1" s="1"/>
  <c r="O152" i="1"/>
  <c r="P152" i="1" s="1"/>
  <c r="Z85" i="1"/>
  <c r="AA85" i="1" s="1"/>
  <c r="W85" i="1"/>
  <c r="X85" i="1" s="1"/>
  <c r="R85" i="1"/>
  <c r="S85" i="1" s="1"/>
  <c r="AF85" i="1" s="1"/>
  <c r="AF106" i="1"/>
  <c r="W102" i="1"/>
  <c r="X102" i="1" s="1"/>
  <c r="Z102" i="1"/>
  <c r="AA102" i="1" s="1"/>
  <c r="R102" i="1"/>
  <c r="S102" i="1" s="1"/>
  <c r="AF96" i="1"/>
  <c r="O69" i="1"/>
  <c r="P69" i="1" s="1"/>
  <c r="R140" i="1"/>
  <c r="S140" i="1" s="1"/>
  <c r="W140" i="1"/>
  <c r="X140" i="1" s="1"/>
  <c r="Z140" i="1"/>
  <c r="AA140" i="1" s="1"/>
  <c r="L123" i="1"/>
  <c r="L164" i="1"/>
  <c r="O164" i="1"/>
  <c r="P164" i="1" s="1"/>
  <c r="L40" i="1"/>
  <c r="O40" i="1" s="1"/>
  <c r="P40" i="1" s="1"/>
  <c r="Z133" i="1"/>
  <c r="AA133" i="1" s="1"/>
  <c r="W133" i="1"/>
  <c r="X133" i="1" s="1"/>
  <c r="R133" i="1"/>
  <c r="S133" i="1" s="1"/>
  <c r="AF133" i="1" s="1"/>
  <c r="L130" i="1"/>
  <c r="O130" i="1" s="1"/>
  <c r="P130" i="1" s="1"/>
  <c r="O46" i="1"/>
  <c r="P46" i="1" s="1"/>
  <c r="W91" i="1"/>
  <c r="X91" i="1" s="1"/>
  <c r="AF91" i="1" s="1"/>
  <c r="R91" i="1"/>
  <c r="S91" i="1" s="1"/>
  <c r="Z91" i="1"/>
  <c r="AA91" i="1" s="1"/>
  <c r="Z83" i="1"/>
  <c r="AA83" i="1" s="1"/>
  <c r="W83" i="1"/>
  <c r="X83" i="1" s="1"/>
  <c r="R83" i="1"/>
  <c r="S83" i="1" s="1"/>
  <c r="Z109" i="1"/>
  <c r="AA109" i="1" s="1"/>
  <c r="W109" i="1"/>
  <c r="X109" i="1" s="1"/>
  <c r="R109" i="1"/>
  <c r="S109" i="1" s="1"/>
  <c r="L161" i="1"/>
  <c r="O161" i="1" s="1"/>
  <c r="P161" i="1" s="1"/>
  <c r="AF30" i="1"/>
  <c r="L36" i="1"/>
  <c r="O36" i="1" s="1"/>
  <c r="P36" i="1" s="1"/>
  <c r="Z122" i="1"/>
  <c r="AA122" i="1" s="1"/>
  <c r="W122" i="1"/>
  <c r="X122" i="1" s="1"/>
  <c r="R122" i="1"/>
  <c r="S122" i="1" s="1"/>
  <c r="Z51" i="1"/>
  <c r="AA51" i="1" s="1"/>
  <c r="W51" i="1"/>
  <c r="X51" i="1" s="1"/>
  <c r="R51" i="1"/>
  <c r="S51" i="1" s="1"/>
  <c r="W157" i="1"/>
  <c r="X157" i="1" s="1"/>
  <c r="Z157" i="1"/>
  <c r="AA157" i="1" s="1"/>
  <c r="R157" i="1"/>
  <c r="S157" i="1" s="1"/>
  <c r="AF157" i="1" s="1"/>
  <c r="AF145" i="1"/>
  <c r="AF39" i="1"/>
  <c r="L16" i="1"/>
  <c r="O16" i="1" s="1"/>
  <c r="P16" i="1" s="1"/>
  <c r="O100" i="1"/>
  <c r="P100" i="1" s="1"/>
  <c r="O9" i="1"/>
  <c r="P9" i="1" s="1"/>
  <c r="O146" i="1"/>
  <c r="P146" i="1" s="1"/>
  <c r="W118" i="1"/>
  <c r="X118" i="1" s="1"/>
  <c r="Z118" i="1"/>
  <c r="AA118" i="1" s="1"/>
  <c r="R118" i="1"/>
  <c r="S118" i="1" s="1"/>
  <c r="O135" i="1"/>
  <c r="P135" i="1" s="1"/>
  <c r="O35" i="1"/>
  <c r="P35" i="1" s="1"/>
  <c r="L65" i="1"/>
  <c r="O65" i="1" s="1"/>
  <c r="P65" i="1" s="1"/>
  <c r="O115" i="1"/>
  <c r="P115" i="1" s="1"/>
  <c r="O139" i="1"/>
  <c r="P139" i="1" s="1"/>
  <c r="L47" i="1"/>
  <c r="L82" i="1"/>
  <c r="L152" i="1"/>
  <c r="L126" i="1"/>
  <c r="O126" i="1" s="1"/>
  <c r="P126" i="1" s="1"/>
  <c r="K82" i="1"/>
  <c r="K14" i="1"/>
  <c r="L14" i="1" s="1"/>
  <c r="K42" i="1"/>
  <c r="L111" i="1"/>
  <c r="O111" i="1" s="1"/>
  <c r="P111" i="1" s="1"/>
  <c r="K63" i="1"/>
  <c r="L154" i="1"/>
  <c r="L101" i="1"/>
  <c r="K47" i="1"/>
  <c r="L44" i="1"/>
  <c r="O44" i="1" s="1"/>
  <c r="P44" i="1" s="1"/>
  <c r="L165" i="1"/>
  <c r="O165" i="1" s="1"/>
  <c r="P165" i="1" s="1"/>
  <c r="AF109" i="1" l="1"/>
  <c r="AF46" i="1"/>
  <c r="AF102" i="1"/>
  <c r="AF3" i="1"/>
  <c r="AF94" i="1"/>
  <c r="AF119" i="1"/>
  <c r="AF55" i="1"/>
  <c r="AF26" i="1"/>
  <c r="AF6" i="1"/>
  <c r="AF103" i="1"/>
  <c r="AF118" i="1"/>
  <c r="AF122" i="1"/>
  <c r="AF66" i="1"/>
  <c r="AF112" i="1"/>
  <c r="AF19" i="1"/>
  <c r="AF83" i="1"/>
  <c r="AA86" i="1"/>
  <c r="AF86" i="1" s="1"/>
  <c r="AF117" i="1"/>
  <c r="AF70" i="1"/>
  <c r="AF160" i="1"/>
  <c r="AF13" i="1"/>
  <c r="AF62" i="1"/>
  <c r="AF153" i="1"/>
  <c r="AF48" i="1"/>
  <c r="AF146" i="1"/>
  <c r="AF140" i="1"/>
  <c r="AF99" i="1"/>
  <c r="AF25" i="1"/>
  <c r="AF9" i="1"/>
  <c r="AF51" i="1"/>
  <c r="AF74" i="1"/>
  <c r="AF79" i="1"/>
  <c r="AF8" i="1"/>
  <c r="AA8" i="1"/>
  <c r="R14" i="1"/>
  <c r="S14" i="1" s="1"/>
  <c r="W14" i="1"/>
  <c r="X14" i="1" s="1"/>
  <c r="Z14" i="1"/>
  <c r="AA14" i="1" s="1"/>
  <c r="Z132" i="1"/>
  <c r="AA132" i="1" s="1"/>
  <c r="W132" i="1"/>
  <c r="X132" i="1" s="1"/>
  <c r="R132" i="1"/>
  <c r="S132" i="1" s="1"/>
  <c r="Z154" i="1"/>
  <c r="AA154" i="1" s="1"/>
  <c r="R154" i="1"/>
  <c r="S154" i="1" s="1"/>
  <c r="W154" i="1"/>
  <c r="X154" i="1" s="1"/>
  <c r="AF125" i="1"/>
  <c r="R104" i="1"/>
  <c r="S104" i="1" s="1"/>
  <c r="W104" i="1"/>
  <c r="X104" i="1" s="1"/>
  <c r="Z104" i="1"/>
  <c r="AA104" i="1" s="1"/>
  <c r="W143" i="1"/>
  <c r="X143" i="1" s="1"/>
  <c r="Z143" i="1"/>
  <c r="AA143" i="1" s="1"/>
  <c r="R143" i="1"/>
  <c r="S143" i="1" s="1"/>
  <c r="O72" i="1"/>
  <c r="P72" i="1" s="1"/>
  <c r="Z151" i="1"/>
  <c r="AA151" i="1" s="1"/>
  <c r="R151" i="1"/>
  <c r="W151" i="1"/>
  <c r="X151" i="1" s="1"/>
  <c r="Z15" i="1"/>
  <c r="AA15" i="1" s="1"/>
  <c r="W15" i="1"/>
  <c r="X15" i="1" s="1"/>
  <c r="R15" i="1"/>
  <c r="S15" i="1" s="1"/>
  <c r="L63" i="1"/>
  <c r="O63" i="1"/>
  <c r="P63" i="1" s="1"/>
  <c r="Z47" i="1"/>
  <c r="AA47" i="1" s="1"/>
  <c r="W47" i="1"/>
  <c r="X47" i="1" s="1"/>
  <c r="R47" i="1"/>
  <c r="S47" i="1" s="1"/>
  <c r="Z164" i="1"/>
  <c r="AA164" i="1" s="1"/>
  <c r="R164" i="1"/>
  <c r="S164" i="1" s="1"/>
  <c r="W164" i="1"/>
  <c r="X164" i="1" s="1"/>
  <c r="AF147" i="1"/>
  <c r="R138" i="1"/>
  <c r="S138" i="1" s="1"/>
  <c r="Z138" i="1"/>
  <c r="AA138" i="1" s="1"/>
  <c r="W138" i="1"/>
  <c r="X138" i="1" s="1"/>
  <c r="AF77" i="1"/>
  <c r="Z12" i="1"/>
  <c r="AA12" i="1" s="1"/>
  <c r="W12" i="1"/>
  <c r="X12" i="1" s="1"/>
  <c r="R12" i="1"/>
  <c r="S12" i="1" s="1"/>
  <c r="W73" i="1"/>
  <c r="X73" i="1" s="1"/>
  <c r="R73" i="1"/>
  <c r="S73" i="1" s="1"/>
  <c r="Z73" i="1"/>
  <c r="AA73" i="1" s="1"/>
  <c r="Z111" i="1"/>
  <c r="AA111" i="1" s="1"/>
  <c r="R111" i="1"/>
  <c r="S111" i="1" s="1"/>
  <c r="W111" i="1"/>
  <c r="X111" i="1" s="1"/>
  <c r="W130" i="1"/>
  <c r="X130" i="1" s="1"/>
  <c r="R130" i="1"/>
  <c r="S130" i="1" s="1"/>
  <c r="Z130" i="1"/>
  <c r="AA130" i="1" s="1"/>
  <c r="Z123" i="1"/>
  <c r="R123" i="1"/>
  <c r="S123" i="1" s="1"/>
  <c r="W123" i="1"/>
  <c r="X123" i="1" s="1"/>
  <c r="AF31" i="1"/>
  <c r="AF116" i="1"/>
  <c r="AF121" i="1"/>
  <c r="W113" i="1"/>
  <c r="X113" i="1" s="1"/>
  <c r="Z113" i="1"/>
  <c r="AA113" i="1" s="1"/>
  <c r="R113" i="1"/>
  <c r="S113" i="1" s="1"/>
  <c r="AF113" i="1" s="1"/>
  <c r="O33" i="1"/>
  <c r="P33" i="1" s="1"/>
  <c r="AF27" i="1"/>
  <c r="W129" i="1"/>
  <c r="X129" i="1" s="1"/>
  <c r="R129" i="1"/>
  <c r="S129" i="1" s="1"/>
  <c r="AF129" i="1" s="1"/>
  <c r="Z129" i="1"/>
  <c r="AA129" i="1" s="1"/>
  <c r="AF166" i="1"/>
  <c r="Z89" i="1"/>
  <c r="AA89" i="1" s="1"/>
  <c r="W89" i="1"/>
  <c r="X89" i="1" s="1"/>
  <c r="AF89" i="1" s="1"/>
  <c r="R89" i="1"/>
  <c r="Z53" i="1"/>
  <c r="AA53" i="1" s="1"/>
  <c r="R53" i="1"/>
  <c r="W53" i="1"/>
  <c r="X53" i="1" s="1"/>
  <c r="AF53" i="1" s="1"/>
  <c r="L72" i="1"/>
  <c r="O14" i="1"/>
  <c r="P14" i="1" s="1"/>
  <c r="AF38" i="1"/>
  <c r="Z44" i="1"/>
  <c r="AA44" i="1" s="1"/>
  <c r="W44" i="1"/>
  <c r="X44" i="1" s="1"/>
  <c r="R44" i="1"/>
  <c r="O82" i="1"/>
  <c r="P82" i="1" s="1"/>
  <c r="Z65" i="1"/>
  <c r="AA65" i="1" s="1"/>
  <c r="W65" i="1"/>
  <c r="X65" i="1" s="1"/>
  <c r="AF65" i="1" s="1"/>
  <c r="R65" i="1"/>
  <c r="S65" i="1" s="1"/>
  <c r="AF100" i="1"/>
  <c r="W75" i="1"/>
  <c r="X75" i="1" s="1"/>
  <c r="AF75" i="1" s="1"/>
  <c r="Z75" i="1"/>
  <c r="AA75" i="1" s="1"/>
  <c r="R75" i="1"/>
  <c r="S75" i="1" s="1"/>
  <c r="R4" i="1"/>
  <c r="Z4" i="1"/>
  <c r="W4" i="1"/>
  <c r="X4" i="1" s="1"/>
  <c r="W64" i="1"/>
  <c r="X64" i="1" s="1"/>
  <c r="Z64" i="1"/>
  <c r="AA64" i="1" s="1"/>
  <c r="R64" i="1"/>
  <c r="S64" i="1" s="1"/>
  <c r="AF110" i="1"/>
  <c r="Z105" i="1"/>
  <c r="AA105" i="1" s="1"/>
  <c r="R105" i="1"/>
  <c r="S105" i="1" s="1"/>
  <c r="AF105" i="1" s="1"/>
  <c r="W105" i="1"/>
  <c r="X105" i="1" s="1"/>
  <c r="Z32" i="1"/>
  <c r="AA32" i="1" s="1"/>
  <c r="W32" i="1"/>
  <c r="X32" i="1" s="1"/>
  <c r="AF32" i="1" s="1"/>
  <c r="R32" i="1"/>
  <c r="W136" i="1"/>
  <c r="X136" i="1" s="1"/>
  <c r="Z136" i="1"/>
  <c r="AA136" i="1" s="1"/>
  <c r="R136" i="1"/>
  <c r="S136" i="1" s="1"/>
  <c r="AF164" i="1"/>
  <c r="AF139" i="1"/>
  <c r="AF115" i="1"/>
  <c r="Z36" i="1"/>
  <c r="AA36" i="1" s="1"/>
  <c r="W36" i="1"/>
  <c r="X36" i="1" s="1"/>
  <c r="R36" i="1"/>
  <c r="S36" i="1" s="1"/>
  <c r="AF36" i="1" s="1"/>
  <c r="L162" i="1"/>
  <c r="W93" i="1"/>
  <c r="X93" i="1" s="1"/>
  <c r="R93" i="1"/>
  <c r="Z93" i="1"/>
  <c r="AA93" i="1" s="1"/>
  <c r="O47" i="1"/>
  <c r="P47" i="1" s="1"/>
  <c r="R126" i="1"/>
  <c r="S126" i="1" s="1"/>
  <c r="Z126" i="1"/>
  <c r="AA126" i="1" s="1"/>
  <c r="W126" i="1"/>
  <c r="X126" i="1" s="1"/>
  <c r="AF35" i="1"/>
  <c r="W161" i="1"/>
  <c r="X161" i="1" s="1"/>
  <c r="Z161" i="1"/>
  <c r="AA161" i="1" s="1"/>
  <c r="R161" i="1"/>
  <c r="AF69" i="1"/>
  <c r="Z34" i="1"/>
  <c r="AA34" i="1" s="1"/>
  <c r="R34" i="1"/>
  <c r="S34" i="1" s="1"/>
  <c r="W34" i="1"/>
  <c r="X34" i="1" s="1"/>
  <c r="AF45" i="1"/>
  <c r="R49" i="1"/>
  <c r="S49" i="1" s="1"/>
  <c r="Z49" i="1"/>
  <c r="AA49" i="1" s="1"/>
  <c r="W49" i="1"/>
  <c r="X49" i="1" s="1"/>
  <c r="Z76" i="1"/>
  <c r="AA76" i="1" s="1"/>
  <c r="W76" i="1"/>
  <c r="X76" i="1" s="1"/>
  <c r="R76" i="1"/>
  <c r="S76" i="1" s="1"/>
  <c r="AF76" i="1" s="1"/>
  <c r="W67" i="1"/>
  <c r="X67" i="1" s="1"/>
  <c r="AF67" i="1" s="1"/>
  <c r="R67" i="1"/>
  <c r="Z67" i="1"/>
  <c r="AA67" i="1" s="1"/>
  <c r="O136" i="1"/>
  <c r="P136" i="1" s="1"/>
  <c r="W82" i="1"/>
  <c r="X82" i="1" s="1"/>
  <c r="R82" i="1"/>
  <c r="Z82" i="1"/>
  <c r="AA82" i="1" s="1"/>
  <c r="L42" i="1"/>
  <c r="O132" i="1"/>
  <c r="P132" i="1" s="1"/>
  <c r="Z58" i="1"/>
  <c r="AA58" i="1" s="1"/>
  <c r="W58" i="1"/>
  <c r="X58" i="1" s="1"/>
  <c r="R58" i="1"/>
  <c r="S58" i="1" s="1"/>
  <c r="Z141" i="1"/>
  <c r="AA141" i="1" s="1"/>
  <c r="W141" i="1"/>
  <c r="X141" i="1" s="1"/>
  <c r="AF141" i="1" s="1"/>
  <c r="R141" i="1"/>
  <c r="AF93" i="1"/>
  <c r="AF12" i="1"/>
  <c r="Z165" i="1"/>
  <c r="W165" i="1"/>
  <c r="X165" i="1" s="1"/>
  <c r="AF165" i="1" s="1"/>
  <c r="R165" i="1"/>
  <c r="W144" i="1"/>
  <c r="X144" i="1" s="1"/>
  <c r="R144" i="1"/>
  <c r="S144" i="1" s="1"/>
  <c r="Z144" i="1"/>
  <c r="AA144" i="1" s="1"/>
  <c r="Z33" i="1"/>
  <c r="AA33" i="1" s="1"/>
  <c r="W33" i="1"/>
  <c r="X33" i="1" s="1"/>
  <c r="R33" i="1"/>
  <c r="S33" i="1" s="1"/>
  <c r="Z158" i="1"/>
  <c r="AA158" i="1" s="1"/>
  <c r="W158" i="1"/>
  <c r="X158" i="1" s="1"/>
  <c r="R158" i="1"/>
  <c r="S158" i="1" s="1"/>
  <c r="Z101" i="1"/>
  <c r="AA101" i="1" s="1"/>
  <c r="R101" i="1"/>
  <c r="W101" i="1"/>
  <c r="X101" i="1" s="1"/>
  <c r="AF101" i="1" s="1"/>
  <c r="Z152" i="1"/>
  <c r="AA152" i="1" s="1"/>
  <c r="W152" i="1"/>
  <c r="X152" i="1" s="1"/>
  <c r="R152" i="1"/>
  <c r="S152" i="1" s="1"/>
  <c r="AF152" i="1" s="1"/>
  <c r="AF135" i="1"/>
  <c r="Z16" i="1"/>
  <c r="AA16" i="1" s="1"/>
  <c r="W16" i="1"/>
  <c r="X16" i="1" s="1"/>
  <c r="AF16" i="1" s="1"/>
  <c r="R16" i="1"/>
  <c r="Z40" i="1"/>
  <c r="AA40" i="1" s="1"/>
  <c r="W40" i="1"/>
  <c r="X40" i="1" s="1"/>
  <c r="R40" i="1"/>
  <c r="S40" i="1" s="1"/>
  <c r="AF54" i="1"/>
  <c r="Z142" i="1"/>
  <c r="AA142" i="1" s="1"/>
  <c r="W142" i="1"/>
  <c r="X142" i="1" s="1"/>
  <c r="R142" i="1"/>
  <c r="S142" i="1" s="1"/>
  <c r="AF142" i="1" s="1"/>
  <c r="R68" i="1"/>
  <c r="S68" i="1" s="1"/>
  <c r="Z68" i="1"/>
  <c r="AA68" i="1" s="1"/>
  <c r="W68" i="1"/>
  <c r="X68" i="1" s="1"/>
  <c r="AF11" i="1"/>
  <c r="O143" i="1"/>
  <c r="P143" i="1" s="1"/>
  <c r="AF143" i="1" s="1"/>
  <c r="O154" i="1"/>
  <c r="P154" i="1" s="1"/>
  <c r="O151" i="1"/>
  <c r="P151" i="1" s="1"/>
  <c r="O64" i="1"/>
  <c r="P64" i="1" s="1"/>
  <c r="O15" i="1"/>
  <c r="P15" i="1" s="1"/>
  <c r="AF34" i="1" l="1"/>
  <c r="AF138" i="1"/>
  <c r="AF40" i="1"/>
  <c r="AF58" i="1"/>
  <c r="AF49" i="1"/>
  <c r="AF161" i="1"/>
  <c r="AF44" i="1"/>
  <c r="AF104" i="1"/>
  <c r="AA123" i="1"/>
  <c r="AF123" i="1" s="1"/>
  <c r="AF126" i="1"/>
  <c r="AF14" i="1"/>
  <c r="AF130" i="1"/>
  <c r="AF73" i="1"/>
  <c r="AF68" i="1"/>
  <c r="AF144" i="1"/>
  <c r="AF47" i="1"/>
  <c r="AF154" i="1"/>
  <c r="AF158" i="1"/>
  <c r="AA4" i="1"/>
  <c r="AF4" i="1" s="1"/>
  <c r="AF111" i="1"/>
  <c r="Z63" i="1"/>
  <c r="AA63" i="1" s="1"/>
  <c r="W63" i="1"/>
  <c r="X63" i="1" s="1"/>
  <c r="AF63" i="1" s="1"/>
  <c r="R63" i="1"/>
  <c r="AF82" i="1"/>
  <c r="R72" i="1"/>
  <c r="S72" i="1" s="1"/>
  <c r="W72" i="1"/>
  <c r="X72" i="1" s="1"/>
  <c r="Z72" i="1"/>
  <c r="AA72" i="1" s="1"/>
  <c r="R42" i="1"/>
  <c r="S42" i="1" s="1"/>
  <c r="Z42" i="1"/>
  <c r="AA42" i="1" s="1"/>
  <c r="W42" i="1"/>
  <c r="X42" i="1" s="1"/>
  <c r="AF15" i="1"/>
  <c r="AF64" i="1"/>
  <c r="AF132" i="1"/>
  <c r="R162" i="1"/>
  <c r="S162" i="1" s="1"/>
  <c r="Z162" i="1"/>
  <c r="AA162" i="1" s="1"/>
  <c r="W162" i="1"/>
  <c r="X162" i="1" s="1"/>
  <c r="O162" i="1"/>
  <c r="P162" i="1" s="1"/>
  <c r="AF136" i="1"/>
  <c r="AF151" i="1"/>
  <c r="O42" i="1"/>
  <c r="P42" i="1" s="1"/>
  <c r="AF33" i="1"/>
  <c r="AF162" i="1" l="1"/>
  <c r="AF72" i="1"/>
  <c r="AF42" i="1"/>
</calcChain>
</file>

<file path=xl/comments1.xml><?xml version="1.0" encoding="utf-8"?>
<comments xmlns="http://schemas.openxmlformats.org/spreadsheetml/2006/main">
  <authors>
    <author/>
  </authors>
  <commentList>
    <comment ref="T3" authorId="0" shapeId="0">
      <text>
        <r>
          <rPr>
            <sz val="10"/>
            <rFont val="Arial"/>
          </rPr>
          <t>Responder updated this value.</t>
        </r>
      </text>
    </comment>
    <comment ref="V3" authorId="0" shapeId="0">
      <text>
        <r>
          <rPr>
            <sz val="10"/>
            <rFont val="Arial"/>
          </rPr>
          <t>Responder updated this value.</t>
        </r>
      </text>
    </comment>
    <comment ref="Y3" authorId="0" shapeId="0">
      <text>
        <r>
          <rPr>
            <sz val="10"/>
            <rFont val="Arial"/>
          </rPr>
          <t>Responder updated this value.</t>
        </r>
      </text>
    </comment>
    <comment ref="AB3" authorId="0" shapeId="0">
      <text>
        <r>
          <rPr>
            <sz val="10"/>
            <rFont val="Arial"/>
          </rPr>
          <t>Responder updated this value.</t>
        </r>
      </text>
    </comment>
    <comment ref="AC3" authorId="0" shapeId="0">
      <text>
        <r>
          <rPr>
            <sz val="10"/>
            <rFont val="Arial"/>
          </rPr>
          <t>Responder updated this value.</t>
        </r>
      </text>
    </comment>
    <comment ref="AB4" authorId="0" shapeId="0">
      <text>
        <r>
          <rPr>
            <sz val="10"/>
            <rFont val="Arial"/>
          </rPr>
          <t>Responder updated this value.</t>
        </r>
      </text>
    </comment>
    <comment ref="AC4" authorId="0" shapeId="0">
      <text>
        <r>
          <rPr>
            <sz val="10"/>
            <rFont val="Arial"/>
          </rPr>
          <t>Responder updated this value.</t>
        </r>
      </text>
    </comment>
    <comment ref="AB8" authorId="0" shapeId="0">
      <text>
        <r>
          <rPr>
            <sz val="10"/>
            <rFont val="Arial"/>
          </rPr>
          <t>Responder updated this value.</t>
        </r>
      </text>
    </comment>
    <comment ref="AC8" authorId="0" shapeId="0">
      <text>
        <r>
          <rPr>
            <sz val="10"/>
            <rFont val="Arial"/>
          </rPr>
          <t>Responder updated this value.</t>
        </r>
      </text>
    </comment>
    <comment ref="Q10" authorId="0" shapeId="0">
      <text>
        <r>
          <rPr>
            <sz val="10"/>
            <rFont val="Arial"/>
          </rPr>
          <t>Responder updated this value.</t>
        </r>
      </text>
    </comment>
    <comment ref="T10" authorId="0" shapeId="0">
      <text>
        <r>
          <rPr>
            <sz val="10"/>
            <rFont val="Arial"/>
          </rPr>
          <t>Responder updated this value.</t>
        </r>
      </text>
    </comment>
    <comment ref="AB10" authorId="0" shapeId="0">
      <text>
        <r>
          <rPr>
            <sz val="10"/>
            <rFont val="Arial"/>
          </rPr>
          <t>Responder updated this value.</t>
        </r>
      </text>
    </comment>
    <comment ref="AC10" authorId="0" shapeId="0">
      <text>
        <r>
          <rPr>
            <sz val="10"/>
            <rFont val="Arial"/>
          </rPr>
          <t>Responder updated this value.</t>
        </r>
      </text>
    </comment>
    <comment ref="T12" authorId="0" shapeId="0">
      <text>
        <r>
          <rPr>
            <sz val="10"/>
            <rFont val="Arial"/>
          </rPr>
          <t>Responder updated this value.</t>
        </r>
      </text>
    </comment>
    <comment ref="Y12" authorId="0" shapeId="0">
      <text>
        <r>
          <rPr>
            <sz val="10"/>
            <rFont val="Arial"/>
          </rPr>
          <t>Responder updated this value.</t>
        </r>
      </text>
    </comment>
    <comment ref="AB12" authorId="0" shapeId="0">
      <text>
        <r>
          <rPr>
            <sz val="10"/>
            <rFont val="Arial"/>
          </rPr>
          <t>Responder updated this value.</t>
        </r>
      </text>
    </comment>
    <comment ref="AC12" authorId="0" shapeId="0">
      <text>
        <r>
          <rPr>
            <sz val="10"/>
            <rFont val="Arial"/>
          </rPr>
          <t>Responder updated this value.</t>
        </r>
      </text>
    </comment>
    <comment ref="AB19" authorId="0" shapeId="0">
      <text>
        <r>
          <rPr>
            <sz val="10"/>
            <rFont val="Arial"/>
          </rPr>
          <t>Responder updated this value.</t>
        </r>
      </text>
    </comment>
    <comment ref="AC19" authorId="0" shapeId="0">
      <text>
        <r>
          <rPr>
            <sz val="10"/>
            <rFont val="Arial"/>
          </rPr>
          <t>Responder updated this value.</t>
        </r>
      </text>
    </comment>
    <comment ref="T29" authorId="0" shapeId="0">
      <text>
        <r>
          <rPr>
            <sz val="10"/>
            <rFont val="Arial"/>
          </rPr>
          <t>Responder updated this value.</t>
        </r>
      </text>
    </comment>
    <comment ref="AB41" authorId="0" shapeId="0">
      <text>
        <r>
          <rPr>
            <sz val="10"/>
            <rFont val="Arial"/>
          </rPr>
          <t>Responder updated this value.</t>
        </r>
      </text>
    </comment>
    <comment ref="AC41" authorId="0" shapeId="0">
      <text>
        <r>
          <rPr>
            <sz val="10"/>
            <rFont val="Arial"/>
          </rPr>
          <t>Responder updated this value.</t>
        </r>
      </text>
    </comment>
    <comment ref="T49" authorId="0" shapeId="0">
      <text>
        <r>
          <rPr>
            <sz val="10"/>
            <rFont val="Arial"/>
          </rPr>
          <t>Responder updated this value.</t>
        </r>
      </text>
    </comment>
    <comment ref="AB49" authorId="0" shapeId="0">
      <text>
        <r>
          <rPr>
            <sz val="10"/>
            <rFont val="Arial"/>
          </rPr>
          <t>Responder updated this value.</t>
        </r>
      </text>
    </comment>
    <comment ref="AC49" authorId="0" shapeId="0">
      <text>
        <r>
          <rPr>
            <sz val="10"/>
            <rFont val="Arial"/>
          </rPr>
          <t>Responder updated this value.</t>
        </r>
      </text>
    </comment>
    <comment ref="Y55" authorId="0" shapeId="0">
      <text>
        <r>
          <rPr>
            <sz val="10"/>
            <rFont val="Arial"/>
          </rPr>
          <t>Responder updated this value.</t>
        </r>
      </text>
    </comment>
    <comment ref="AB77" authorId="0" shapeId="0">
      <text>
        <r>
          <rPr>
            <sz val="10"/>
            <rFont val="Arial"/>
          </rPr>
          <t>Responder updated this value.</t>
        </r>
      </text>
    </comment>
    <comment ref="AC77" authorId="0" shapeId="0">
      <text>
        <r>
          <rPr>
            <sz val="10"/>
            <rFont val="Arial"/>
          </rPr>
          <t>Responder updated this value.</t>
        </r>
      </text>
    </comment>
    <comment ref="AB80" authorId="0" shapeId="0">
      <text>
        <r>
          <rPr>
            <sz val="10"/>
            <rFont val="Arial"/>
          </rPr>
          <t>Responder updated this value.</t>
        </r>
      </text>
    </comment>
    <comment ref="AC80" authorId="0" shapeId="0">
      <text>
        <r>
          <rPr>
            <sz val="10"/>
            <rFont val="Arial"/>
          </rPr>
          <t>Responder updated this value.</t>
        </r>
      </text>
    </comment>
    <comment ref="AB83" authorId="0" shapeId="0">
      <text>
        <r>
          <rPr>
            <sz val="10"/>
            <rFont val="Arial"/>
          </rPr>
          <t>Responder updated this value.</t>
        </r>
      </text>
    </comment>
    <comment ref="AC83" authorId="0" shapeId="0">
      <text>
        <r>
          <rPr>
            <sz val="10"/>
            <rFont val="Arial"/>
          </rPr>
          <t>Responder updated this value.</t>
        </r>
      </text>
    </comment>
    <comment ref="AB84" authorId="0" shapeId="0">
      <text>
        <r>
          <rPr>
            <sz val="10"/>
            <rFont val="Arial"/>
          </rPr>
          <t>Responder updated this value.</t>
        </r>
      </text>
    </comment>
    <comment ref="AC84" authorId="0" shapeId="0">
      <text>
        <r>
          <rPr>
            <sz val="10"/>
            <rFont val="Arial"/>
          </rPr>
          <t>Responder updated this value.</t>
        </r>
      </text>
    </comment>
    <comment ref="AB99" authorId="0" shapeId="0">
      <text>
        <r>
          <rPr>
            <sz val="10"/>
            <rFont val="Arial"/>
          </rPr>
          <t>Responder updated this value.</t>
        </r>
      </text>
    </comment>
    <comment ref="AC99" authorId="0" shapeId="0">
      <text>
        <r>
          <rPr>
            <sz val="10"/>
            <rFont val="Arial"/>
          </rPr>
          <t>Responder updated this value.</t>
        </r>
      </text>
    </comment>
    <comment ref="AB102" authorId="0" shapeId="0">
      <text>
        <r>
          <rPr>
            <sz val="10"/>
            <rFont val="Arial"/>
          </rPr>
          <t>Responder updated this value.</t>
        </r>
      </text>
    </comment>
    <comment ref="AC102" authorId="0" shapeId="0">
      <text>
        <r>
          <rPr>
            <sz val="10"/>
            <rFont val="Arial"/>
          </rPr>
          <t>Responder updated this value.</t>
        </r>
      </text>
    </comment>
    <comment ref="AB103" authorId="0" shapeId="0">
      <text>
        <r>
          <rPr>
            <sz val="10"/>
            <rFont val="Arial"/>
          </rPr>
          <t>Responder updated this value.</t>
        </r>
      </text>
    </comment>
    <comment ref="AC103" authorId="0" shapeId="0">
      <text>
        <r>
          <rPr>
            <sz val="10"/>
            <rFont val="Arial"/>
          </rPr>
          <t>Responder updated this value.</t>
        </r>
      </text>
    </comment>
    <comment ref="T108" authorId="0" shapeId="0">
      <text>
        <r>
          <rPr>
            <sz val="10"/>
            <rFont val="Arial"/>
          </rPr>
          <t>Responder updated this value.</t>
        </r>
      </text>
    </comment>
    <comment ref="AB108" authorId="0" shapeId="0">
      <text>
        <r>
          <rPr>
            <sz val="10"/>
            <rFont val="Arial"/>
          </rPr>
          <t>Responder updated this value.</t>
        </r>
      </text>
    </comment>
    <comment ref="AC108" authorId="0" shapeId="0">
      <text>
        <r>
          <rPr>
            <sz val="10"/>
            <rFont val="Arial"/>
          </rPr>
          <t>Responder updated this value.</t>
        </r>
      </text>
    </comment>
    <comment ref="AB116" authorId="0" shapeId="0">
      <text>
        <r>
          <rPr>
            <sz val="10"/>
            <rFont val="Arial"/>
          </rPr>
          <t>Responder updated this value.</t>
        </r>
      </text>
    </comment>
    <comment ref="AC116" authorId="0" shapeId="0">
      <text>
        <r>
          <rPr>
            <sz val="10"/>
            <rFont val="Arial"/>
          </rPr>
          <t>Responder updated this value.</t>
        </r>
      </text>
    </comment>
    <comment ref="N117" authorId="0" shapeId="0">
      <text>
        <r>
          <rPr>
            <sz val="10"/>
            <rFont val="Arial"/>
          </rPr>
          <t>Responder updated this value.</t>
        </r>
      </text>
    </comment>
    <comment ref="AB121" authorId="0" shapeId="0">
      <text>
        <r>
          <rPr>
            <sz val="10"/>
            <rFont val="Arial"/>
          </rPr>
          <t>Responder updated this value.</t>
        </r>
      </text>
    </comment>
    <comment ref="AC121" authorId="0" shapeId="0">
      <text>
        <r>
          <rPr>
            <sz val="10"/>
            <rFont val="Arial"/>
          </rPr>
          <t>Responder updated this value.</t>
        </r>
      </text>
    </comment>
    <comment ref="AB127" authorId="0" shapeId="0">
      <text>
        <r>
          <rPr>
            <sz val="10"/>
            <rFont val="Arial"/>
          </rPr>
          <t>Responder updated this value.</t>
        </r>
      </text>
    </comment>
    <comment ref="AC127" authorId="0" shapeId="0">
      <text>
        <r>
          <rPr>
            <sz val="10"/>
            <rFont val="Arial"/>
          </rPr>
          <t>Responder updated this value.</t>
        </r>
      </text>
    </comment>
    <comment ref="AB128" authorId="0" shapeId="0">
      <text>
        <r>
          <rPr>
            <sz val="10"/>
            <rFont val="Arial"/>
          </rPr>
          <t>Responder updated this value.</t>
        </r>
      </text>
    </comment>
    <comment ref="AC128" authorId="0" shapeId="0">
      <text>
        <r>
          <rPr>
            <sz val="10"/>
            <rFont val="Arial"/>
          </rPr>
          <t>Responder updated this value.</t>
        </r>
      </text>
    </comment>
    <comment ref="T143" authorId="0" shapeId="0">
      <text>
        <r>
          <rPr>
            <sz val="10"/>
            <rFont val="Arial"/>
          </rPr>
          <t>Responder updated this value.</t>
        </r>
      </text>
    </comment>
    <comment ref="Y146" authorId="0" shapeId="0">
      <text>
        <r>
          <rPr>
            <sz val="10"/>
            <rFont val="Arial"/>
          </rPr>
          <t>Responder updated this value.</t>
        </r>
      </text>
    </comment>
    <comment ref="AB154" authorId="0" shapeId="0">
      <text>
        <r>
          <rPr>
            <sz val="10"/>
            <rFont val="Arial"/>
          </rPr>
          <t>Responder updated this value.</t>
        </r>
      </text>
    </comment>
    <comment ref="AC154" authorId="0" shapeId="0">
      <text>
        <r>
          <rPr>
            <sz val="10"/>
            <rFont val="Arial"/>
          </rPr>
          <t>Responder updated this value.</t>
        </r>
      </text>
    </comment>
    <comment ref="Q155" authorId="0" shapeId="0">
      <text>
        <r>
          <rPr>
            <sz val="10"/>
            <rFont val="Arial"/>
          </rPr>
          <t>Responder updated this value.</t>
        </r>
      </text>
    </comment>
    <comment ref="AB155" authorId="0" shapeId="0">
      <text>
        <r>
          <rPr>
            <sz val="10"/>
            <rFont val="Arial"/>
          </rPr>
          <t>Responder updated this value.</t>
        </r>
      </text>
    </comment>
    <comment ref="AC155" authorId="0" shapeId="0">
      <text>
        <r>
          <rPr>
            <sz val="10"/>
            <rFont val="Arial"/>
          </rPr>
          <t>Responder updated this value.</t>
        </r>
      </text>
    </comment>
    <comment ref="AB158" authorId="0" shapeId="0">
      <text>
        <r>
          <rPr>
            <sz val="10"/>
            <rFont val="Arial"/>
          </rPr>
          <t>Responder updated this value.</t>
        </r>
      </text>
    </comment>
    <comment ref="AC158" authorId="0" shapeId="0">
      <text>
        <r>
          <rPr>
            <sz val="10"/>
            <rFont val="Arial"/>
          </rPr>
          <t>Responder updated this value.</t>
        </r>
      </text>
    </comment>
    <comment ref="Q160" authorId="0" shapeId="0">
      <text>
        <r>
          <rPr>
            <sz val="10"/>
            <rFont val="Arial"/>
          </rPr>
          <t>Responder updated this value.</t>
        </r>
      </text>
    </comment>
    <comment ref="T160" authorId="0" shapeId="0">
      <text>
        <r>
          <rPr>
            <sz val="10"/>
            <rFont val="Arial"/>
          </rPr>
          <t>Responder updated this value.</t>
        </r>
      </text>
    </comment>
    <comment ref="V160" authorId="0" shapeId="0">
      <text>
        <r>
          <rPr>
            <sz val="10"/>
            <rFont val="Arial"/>
          </rPr>
          <t>Responder updated this value.</t>
        </r>
      </text>
    </comment>
    <comment ref="Y160" authorId="0" shapeId="0">
      <text>
        <r>
          <rPr>
            <sz val="10"/>
            <rFont val="Arial"/>
          </rPr>
          <t>Responder updated this value.</t>
        </r>
      </text>
    </comment>
    <comment ref="D162" authorId="0" shapeId="0">
      <text>
        <r>
          <rPr>
            <sz val="10"/>
            <rFont val="Arial"/>
          </rPr>
          <t>Responder updated this value.</t>
        </r>
      </text>
    </comment>
    <comment ref="E162" authorId="0" shapeId="0">
      <text>
        <r>
          <rPr>
            <sz val="10"/>
            <rFont val="Arial"/>
          </rPr>
          <t>Responder updated this value.</t>
        </r>
      </text>
    </comment>
    <comment ref="N162" authorId="0" shapeId="0">
      <text>
        <r>
          <rPr>
            <sz val="10"/>
            <rFont val="Arial"/>
          </rPr>
          <t>Responder updated this value.</t>
        </r>
      </text>
    </comment>
    <comment ref="Q162" authorId="0" shapeId="0">
      <text>
        <r>
          <rPr>
            <sz val="10"/>
            <rFont val="Arial"/>
          </rPr>
          <t>Responder updated this value.</t>
        </r>
      </text>
    </comment>
    <comment ref="V162" authorId="0" shapeId="0">
      <text>
        <r>
          <rPr>
            <sz val="10"/>
            <rFont val="Arial"/>
          </rPr>
          <t>Responder updated this value.</t>
        </r>
      </text>
    </comment>
    <comment ref="Y162" authorId="0" shapeId="0">
      <text>
        <r>
          <rPr>
            <sz val="10"/>
            <rFont val="Arial"/>
          </rPr>
          <t>Responder updated this value.</t>
        </r>
      </text>
    </comment>
    <comment ref="AB162" authorId="0" shapeId="0">
      <text>
        <r>
          <rPr>
            <sz val="10"/>
            <rFont val="Arial"/>
          </rPr>
          <t>Responder updated this value.</t>
        </r>
      </text>
    </comment>
    <comment ref="AC162" authorId="0" shapeId="0">
      <text>
        <r>
          <rPr>
            <sz val="10"/>
            <rFont val="Arial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<sst xmlns="http://schemas.openxmlformats.org/spreadsheetml/2006/main" count="722" uniqueCount="609">
  <si>
    <t>Timestamp</t>
  </si>
  <si>
    <t>Username</t>
  </si>
  <si>
    <t>Surname and Name</t>
  </si>
  <si>
    <t>Matricula</t>
  </si>
  <si>
    <t>1) In Javascript, after defining this vector of integer numbers: var matN = [A,B,C,D,E,F]; evaluate the following expression: Result=matN[0]+2*matN[4]-matN[5]/(1+matN[3])-matN[1];</t>
  </si>
  <si>
    <t>2) In Javascript, evaluate the value of the variable Result afer this piece of code: if(F &lt; E)  {Result = 10*Math.log10(E/F); } else {Result=10*Math.log10(F/E);}</t>
  </si>
  <si>
    <t>4) In Visual Basic, evaluate the result of the following piece of code: Res=0: For i=1 to 5 : Res=Res+(i*(1+F)): Next</t>
  </si>
  <si>
    <t>5) In Visual Basic, evaluate the result of the following piece of code: Select Case F:  Case Is &lt; 3  Res=10-F: Case is &gt;6 Res =1/F: Case Else Res=F: End Select</t>
  </si>
  <si>
    <t>simone.kratter@studenti.unipr.it</t>
  </si>
  <si>
    <t>kratter simone</t>
  </si>
  <si>
    <t>infinito</t>
  </si>
  <si>
    <t>giulia.mazzetti1@studenti.unipr.it</t>
  </si>
  <si>
    <t>Mazzetti Giulia</t>
  </si>
  <si>
    <t>var Matricula = [2,3,9,5,2,4];</t>
  </si>
  <si>
    <t>SPL=20*Log(p/0.00002)/Log(10)</t>
  </si>
  <si>
    <t>luca.cattani1@studenti.unipr.it</t>
  </si>
  <si>
    <t>CATTANI LUCA</t>
  </si>
  <si>
    <t>Infinity</t>
  </si>
  <si>
    <t>var Matricula = [1,0,5,7,0,9];</t>
  </si>
  <si>
    <t>shyammohansrikanth.madras@studenti.unipr.it</t>
  </si>
  <si>
    <t>madrasshyammohan srikanth</t>
  </si>
  <si>
    <t>Var A=2;
Var Matricula=[2,6];
document write [260330]</t>
  </si>
  <si>
    <t>luca.kubin@studenti.unipr.it</t>
  </si>
  <si>
    <t>Kubin Luca</t>
  </si>
  <si>
    <t>tomaso.fontanini@studenti.unipr.it</t>
  </si>
  <si>
    <t>Fontanini Tomaso</t>
  </si>
  <si>
    <t>var Matricula = [2,5,7,1,9,4];</t>
  </si>
  <si>
    <t>francesco.rosi2@studenti.unipr.it</t>
  </si>
  <si>
    <t>Rosi Francesco</t>
  </si>
  <si>
    <t>var Matricula = [2,5,6,6,8,8];</t>
  </si>
  <si>
    <t>alessandro.motta@studenti.unipr.it</t>
  </si>
  <si>
    <t>Motta Alessandro</t>
  </si>
  <si>
    <t>null</t>
  </si>
  <si>
    <t>var Matricula = [2,3,9,6,0,9];</t>
  </si>
  <si>
    <t>tommaso.everardweldon@studenti.unipr.it</t>
  </si>
  <si>
    <t>Everard Weldon Tommaso</t>
  </si>
  <si>
    <t>daniele.farina1@studenti.unipr.it</t>
  </si>
  <si>
    <t>Farina Daniele</t>
  </si>
  <si>
    <t>var Matricula = [2,5,6,1,4,6];</t>
  </si>
  <si>
    <t>lorenzo.gandolfi@studenti.unipr.it</t>
  </si>
  <si>
    <t>Gandolfi Lorenzo</t>
  </si>
  <si>
    <t>var Matricula = [2,5,8,5,6,1];</t>
  </si>
  <si>
    <t>alessio.gianno@studenti.unipr.it</t>
  </si>
  <si>
    <t>Gianno Alessio</t>
  </si>
  <si>
    <t>mattia.antonini1@studenti.unipr.it</t>
  </si>
  <si>
    <t>Antonini Mattia</t>
  </si>
  <si>
    <t>var Matricula = [2,4,0,8,9,2];</t>
  </si>
  <si>
    <t>SPL=20*Log(p/0.00002)/Log(10)</t>
  </si>
  <si>
    <t>matteo.mingardi@studenti.unipr.it</t>
  </si>
  <si>
    <t>Mingardi Matteo</t>
  </si>
  <si>
    <t>SPL=20*Log(p/0.00002)/Log(10)</t>
  </si>
  <si>
    <t>martina.quattrocchi@studenti.unipr.it</t>
  </si>
  <si>
    <t>Quattrocchi Martina</t>
  </si>
  <si>
    <t>var Matricula = [2,3,9,5,2,3] ;</t>
  </si>
  <si>
    <t>SPL=20*Log(p/0.00002)/Log(10)</t>
  </si>
  <si>
    <t>anna.ravanetti@studenti.unipr.it</t>
  </si>
  <si>
    <t>Ravanetti Anna</t>
  </si>
  <si>
    <t>var Matricula = [2,3,9,4,7,6];</t>
  </si>
  <si>
    <t>SPL=20*Log(p/0.00002)/Log(10)</t>
  </si>
  <si>
    <t>riccardo.fiori1@studenti.unipr.it</t>
  </si>
  <si>
    <t>Fiori Riccardo</t>
  </si>
  <si>
    <t>var Matricula = [2,3,9,1,6,3];</t>
  </si>
  <si>
    <t>SPL=20*Log(p/0.00002)/Log(10)</t>
  </si>
  <si>
    <t>chiara.ferrari23@studenti.unipr.it</t>
  </si>
  <si>
    <t>Ferrari Chiara</t>
  </si>
  <si>
    <t>null</t>
  </si>
  <si>
    <t>var Matricula = [2,3,9,4,8,0];</t>
  </si>
  <si>
    <t>SPL=20*Log(p/0.00002)/Log(10)</t>
  </si>
  <si>
    <t>claudia.dellavalle@studenti.unipr.it</t>
  </si>
  <si>
    <t>della valle claudia</t>
  </si>
  <si>
    <t>SPL=20*Log(p/0.00002)/Log(10)</t>
  </si>
  <si>
    <t>nicholas.rizzelli@studenti.unipr.it</t>
  </si>
  <si>
    <t>Rizzelli Nicholas</t>
  </si>
  <si>
    <t>var Matricula = [2,3,9,6,2,5];</t>
  </si>
  <si>
    <t>alessio.tornati@studenti.unipr.it</t>
  </si>
  <si>
    <t>Tornati Alessio</t>
  </si>
  <si>
    <t>var A = 2;
var B = 4;
var C = 1;
var D = 0;
var E = 4;
var F = 4;
var Matricula = [A,B,C,D,E,F];
console.log(Matricula)</t>
  </si>
  <si>
    <t>alessandro.opinto@studenti.unipr.it</t>
  </si>
  <si>
    <t>Opinto Alessandro</t>
  </si>
  <si>
    <t>cristina.gazzi@studenti.unipr.it</t>
  </si>
  <si>
    <t>Gazzi Cristina</t>
  </si>
  <si>
    <t>var A = 2;
var B = 3;
var C = 9;
var D = 1;
var E = 7;
var F = 5;
var Matricula = [A,B,C,D,E,F];
console.log(Matricula)</t>
  </si>
  <si>
    <t>alberto.tanara@studenti.unipr.it</t>
  </si>
  <si>
    <t>Tanara Alberto</t>
  </si>
  <si>
    <t>null</t>
  </si>
  <si>
    <t>var Matricula = [2,4,2,6,0,1];</t>
  </si>
  <si>
    <t>alessio.biscaldi@studenti.unipr.it</t>
  </si>
  <si>
    <t>Biscaldi Alessio</t>
  </si>
  <si>
    <t>var Matricula = [2,4,1,0,2,8];</t>
  </si>
  <si>
    <t>SPL=20*Log(p/0.00002)/Log(10)</t>
  </si>
  <si>
    <t>annalisa.upali@studenti.unipr.it</t>
  </si>
  <si>
    <t>Upali Annalisa</t>
  </si>
  <si>
    <t>var Matricula = [2,4,2,6,1,5];</t>
  </si>
  <si>
    <t>serena.filippelli@studenti.unipr.it</t>
  </si>
  <si>
    <t>Filippelli Serena</t>
  </si>
  <si>
    <t>var Matricula = [2,3,9,6,1,9] ;</t>
  </si>
  <si>
    <t>SPL=20*Log(p/0.00002)/Log(10)</t>
  </si>
  <si>
    <t>andrea.cabrelli@studenti.unipr.it</t>
  </si>
  <si>
    <t>Cabrelli Andrea</t>
  </si>
  <si>
    <t>var A=2;
var B=3;
var C=3;
var D=1;
var E=8;
var F=7;
var Matricula = [A,B,C,D,E,F];
document.write(Matricula);</t>
  </si>
  <si>
    <t>fabio.leone@studenti.unipr.it</t>
  </si>
  <si>
    <t>Leone Fabio</t>
  </si>
  <si>
    <t>var A=2;
var B=3;
var C=4;
var D=0;
var E=1;
var F=9;
var Matricula = [A,B,C,D,E,F];
document.write(Matricula);</t>
  </si>
  <si>
    <t>luca.fornaciari2@studenti.unipr.it</t>
  </si>
  <si>
    <t>Fornaciari Luca</t>
  </si>
  <si>
    <t>var Matricula = [2,4,1,0,1,2] ;</t>
  </si>
  <si>
    <t>SPL=20*Log(p/0.00002)/Log(10)</t>
  </si>
  <si>
    <t>pierpaolo.scarpino2@studenti.unipr.it</t>
  </si>
  <si>
    <t>Scarpino Pierpaolo</t>
  </si>
  <si>
    <t>var Matricula = [2,3,2,6,8,6];</t>
  </si>
  <si>
    <t>lorenzo.gaudio@studenti.unipr.it</t>
  </si>
  <si>
    <t>Gaudio Lorenzo</t>
  </si>
  <si>
    <t>var Matricula = [2,3,3,3,1,1];</t>
  </si>
  <si>
    <t>gianluca.bisi@studenti.unipr.it</t>
  </si>
  <si>
    <t>Bisi Gianluca</t>
  </si>
  <si>
    <t>var Matricula = [2,4,2,6,6,5];</t>
  </si>
  <si>
    <t>stefano.cristoni@studenti.unipr.it</t>
  </si>
  <si>
    <t>Cristoni Stefano</t>
  </si>
  <si>
    <t>rebecca.leporati@studenti.unipr.it</t>
  </si>
  <si>
    <t>Leporati Rebecca</t>
  </si>
  <si>
    <t>marcello.bonini@studenti.unipr.it</t>
  </si>
  <si>
    <t>Bonini Marcello</t>
  </si>
  <si>
    <t>null</t>
  </si>
  <si>
    <t>var matricula = [2,4,2,3,1,0];</t>
  </si>
  <si>
    <t>SPL=20*Log(p/0.00002)/Log(10)</t>
  </si>
  <si>
    <t>luca.violi@studenti.unipr.it</t>
  </si>
  <si>
    <t>Violi Luca</t>
  </si>
  <si>
    <t>gianluigi.silvestri@studenti.unipr.it</t>
  </si>
  <si>
    <t>Silvestri Gianluigi</t>
  </si>
  <si>
    <t>var Matricula = [2,4,5,1,1,7];</t>
  </si>
  <si>
    <t>SPL=20*Log(p/(2E-5))/Log(10)</t>
  </si>
  <si>
    <t>gabriele.carbognani@studenti.unipr.it</t>
  </si>
  <si>
    <t>Carbognani Gabriele</t>
  </si>
  <si>
    <t>null</t>
  </si>
  <si>
    <t>mattia.mei@studenti.unipr.it</t>
  </si>
  <si>
    <t>Mei Mattia</t>
  </si>
  <si>
    <t>var Matricula = [2,4,4,1,6,6];</t>
  </si>
  <si>
    <t>davide.musiari@studenti.unipr.it</t>
  </si>
  <si>
    <t>musiari davide</t>
  </si>
  <si>
    <t>var Matricula = [2,4,0,8,3,7];</t>
  </si>
  <si>
    <t>nicola.diemmi@studenti.unipr.it</t>
  </si>
  <si>
    <t>Diemmi Nicola</t>
  </si>
  <si>
    <t>laura.ferrari10@studenti.unipr.it</t>
  </si>
  <si>
    <t>Ferrari Laura</t>
  </si>
  <si>
    <t>var Matricula = [2,5,3,5,6,2];</t>
  </si>
  <si>
    <t>ludovico.maini@studenti.unipr.it</t>
  </si>
  <si>
    <t>Maini Ludovico</t>
  </si>
  <si>
    <t>marco.bassoli@studenti.unipr.it</t>
  </si>
  <si>
    <t>filippo.grolli@studenti.unipr.it</t>
  </si>
  <si>
    <t>Grolli Filippo</t>
  </si>
  <si>
    <t>mohamad.hamze@studenti.unipr.it</t>
  </si>
  <si>
    <t>Mohamad hAmze</t>
  </si>
  <si>
    <t>20*log(p/2*E^-5)/log(10)</t>
  </si>
  <si>
    <t>simone.dallasta1@studenti.unipr.it</t>
  </si>
  <si>
    <t>Dall'Asta Simone</t>
  </si>
  <si>
    <t>Infinity</t>
  </si>
  <si>
    <t>maurizio.bertolotti@studenti.unipr.it</t>
  </si>
  <si>
    <t>Bertolotti Maurizio</t>
  </si>
  <si>
    <t>alessandro.gabelli@studenti.unipr.it</t>
  </si>
  <si>
    <t>Gabelli Alessandro</t>
  </si>
  <si>
    <t>matus.kovalcik@studenti.unipr.it</t>
  </si>
  <si>
    <t>Kovalcik Matus</t>
  </si>
  <si>
    <t>var Matricula = [1,3,0,5,8,9]</t>
  </si>
  <si>
    <t>nicola.presti@studenti.unipr.it</t>
  </si>
  <si>
    <t>PRESTI Nicola</t>
  </si>
  <si>
    <t>var Matricula=[2,5,9,3,7,2];</t>
  </si>
  <si>
    <t>fabio.pezzi@studenti.unipr.it</t>
  </si>
  <si>
    <t>Pezzi Fabio</t>
  </si>
  <si>
    <t>Infinity</t>
  </si>
  <si>
    <t>var Matricula = [2,5,6,9,0,4];</t>
  </si>
  <si>
    <t>francesco.sgnaolin@studenti.unipr.it</t>
  </si>
  <si>
    <t>Sgnaolin Francesco</t>
  </si>
  <si>
    <t>francesco.alois@studenti.unipr.it</t>
  </si>
  <si>
    <t>Alois Francesco</t>
  </si>
  <si>
    <t>daniel.pinardi@studenti.unipr.it</t>
  </si>
  <si>
    <t>Pinardi Daniel</t>
  </si>
  <si>
    <t>var A = 2;
var B = 5;
var C = 0;
var D = 5;
var E = 9;
var F = 3;
var Matricula = [A,B,C,D,E,F];</t>
  </si>
  <si>
    <t>michele.policastro@studenti.unipr.it</t>
  </si>
  <si>
    <t>POLICASTRO MICHELE</t>
  </si>
  <si>
    <t>alessandro.pettenati@studenti.unipr.it</t>
  </si>
  <si>
    <t>Pettenati Alessandro</t>
  </si>
  <si>
    <t>var Matricula = [2,4,3,3,7,7];</t>
  </si>
  <si>
    <t>SPL=20*Log(p/(2E-5))/Log(10)</t>
  </si>
  <si>
    <t>daniele.musiari@studenti.unipr.it</t>
  </si>
  <si>
    <t>Musiari Daniele</t>
  </si>
  <si>
    <t>var Matricula = [2,4,0,5,2,5];</t>
  </si>
  <si>
    <t>SPL=20*Log(p/(2E-5))/Log(10)</t>
  </si>
  <si>
    <t>alessandro.volante@studenti.unipr.it</t>
  </si>
  <si>
    <t>volante alessandro</t>
  </si>
  <si>
    <t>var A = 2;
var B = 4;
var C = 8;
var D = 3;
var E = 3;
var F = 3;
var Matricula = [A,B,C,D,E,F];</t>
  </si>
  <si>
    <t>andrea.mocerino@studenti.unipr.it</t>
  </si>
  <si>
    <t>Mocerino Andrea</t>
  </si>
  <si>
    <t>laura.ferrari16@studenti.unipr.it</t>
  </si>
  <si>
    <t>Ferrari Laura</t>
  </si>
  <si>
    <t>var Matricula = [2,3,9,4,7,8];</t>
  </si>
  <si>
    <t>SPL=20*Log(p/0.00002)/Log(10)</t>
  </si>
  <si>
    <t>nicola.polloni@studenti.unipr.it</t>
  </si>
  <si>
    <t>Polloni Nicola</t>
  </si>
  <si>
    <t>var Matricula = [2,3,3,2,5,6];</t>
  </si>
  <si>
    <t>SPL=20*Log(p/2E-5)/Log(10)</t>
  </si>
  <si>
    <t>alessandro.basi3@studenti.unipr.it</t>
  </si>
  <si>
    <t>Basi Alessandro</t>
  </si>
  <si>
    <t>var Matricula = [2,3,9,1,5,6];</t>
  </si>
  <si>
    <t>SPL=20*Log(p/0.00002)/Log(10)</t>
  </si>
  <si>
    <t>arturo.gaita@studenti.unipr.it</t>
  </si>
  <si>
    <t>Gaita Arturo</t>
  </si>
  <si>
    <t>giovanni.buccigrossi@studenti.unipr.it</t>
  </si>
  <si>
    <t>Buccigrossi Giovanni</t>
  </si>
  <si>
    <t>alessandro.mazzoli@studenti.unipr.it</t>
  </si>
  <si>
    <t>Mazzoli Alessandro</t>
  </si>
  <si>
    <t>null</t>
  </si>
  <si>
    <t>var Matricula = [2,4,1,0,0,9];</t>
  </si>
  <si>
    <t>nicola.pasini@studenti.unipr.it</t>
  </si>
  <si>
    <t>Pasini Nicola</t>
  </si>
  <si>
    <t>var Matricula = [2,4,0,5,9,9];</t>
  </si>
  <si>
    <t>jacopo.lauri@studenti.unipr.it</t>
  </si>
  <si>
    <t>Lauri Jacopo</t>
  </si>
  <si>
    <t>SPL=20*Log(p/2E-5)/Log(10)</t>
  </si>
  <si>
    <t>antonio.panariello@studenti.unipr.it</t>
  </si>
  <si>
    <t>Panariello Antonio</t>
  </si>
  <si>
    <t>var A = 2;
var B = 4;
var C = 3;
var D = 6;
var E = 3;
var F = 2;
var Matricula = [A,B,C,D,E,F];
console.log(Matricula);</t>
  </si>
  <si>
    <t>mattia.morini1@studenti.unipr.it</t>
  </si>
  <si>
    <t>Morini Mattia</t>
  </si>
  <si>
    <t>var A = 2;
var B = 3;
var C = 9;
var D = 6;
var E = 6;
var F = 3;
var Matricula = [A,B,C,D,E,F];
console.log(Matricula);</t>
  </si>
  <si>
    <t>giuseppeomar.soloperto@studenti.unipr.it</t>
  </si>
  <si>
    <t>soloperto giuseppe omar</t>
  </si>
  <si>
    <t>matteo.lagrotta@studenti.unipr.it</t>
  </si>
  <si>
    <t>La Grotta Matteo</t>
  </si>
  <si>
    <t>null</t>
  </si>
  <si>
    <t>andrea.spocci@studenti.unipr.it</t>
  </si>
  <si>
    <t>Spocci Andrea</t>
  </si>
  <si>
    <t>var Matricula = [2,4,0,9,1,2];</t>
  </si>
  <si>
    <t>SPL=20*Log(p/(2E-5))/Log(10)</t>
  </si>
  <si>
    <t>matteo.delsoldato@studenti.unipr.it</t>
  </si>
  <si>
    <t>Delsoldato Matteo</t>
  </si>
  <si>
    <t>var Matricula = [2,3,9,5,1,1];</t>
  </si>
  <si>
    <t>SPL=20*Log(p/2E-5)/Log(10)</t>
  </si>
  <si>
    <t>antoniomaria.paino@studenti.unipr.it</t>
  </si>
  <si>
    <t>Paino Antonio Maria</t>
  </si>
  <si>
    <t>var A = 2;
var B = 4;
var C = 2;
var D = 3:
var E = 2;
var F = 9;
var Matricula = [A,B,C,D,E,F];
console.log(Matricula)</t>
  </si>
  <si>
    <t>angelogiuliano.colucci@studenti.unipr.it</t>
  </si>
  <si>
    <t>Colucci Angelo Giuliano</t>
  </si>
  <si>
    <t>var A = 2;
var B = 4;
var C = 3;
var D = 3;
var E = 2;
var F = 7;
var Matricula = [A,B,C,D,E,F];
console.log(Matricula);</t>
  </si>
  <si>
    <t>bachar.rizk@studenti.unipr.it</t>
  </si>
  <si>
    <t>Rizk Bachar</t>
  </si>
  <si>
    <t>var A = 2;
var B = 4;
var C = 0;
var D = 8;
var E = 2;
var F = 6;
var Matricula = [A,B,C,D,E,F];
console.log(Matricula)</t>
  </si>
  <si>
    <t>SPL=20*Log(p/2E-5)/log(10)</t>
  </si>
  <si>
    <t>tommaso.ferrari5@studenti.unipr.it</t>
  </si>
  <si>
    <t>Ferrari Tommaso</t>
  </si>
  <si>
    <t>null</t>
  </si>
  <si>
    <t>SPL=20*Log(p/2E-5)/Log(10)</t>
  </si>
  <si>
    <t>luca.pettenati@studenti.unipr.it</t>
  </si>
  <si>
    <t>Pettenati Luca</t>
  </si>
  <si>
    <t>pietro.zermani@studenti.unipr.it</t>
  </si>
  <si>
    <t>Zermani Pietro</t>
  </si>
  <si>
    <t>giuseppe.gabriele@studenti.unipr.it</t>
  </si>
  <si>
    <t>Gabriele Giuseppe</t>
  </si>
  <si>
    <t>var Matricula = [2,4,0,1,1,6];</t>
  </si>
  <si>
    <t>alessandro.faraboli@studenti.unipr.it</t>
  </si>
  <si>
    <t>Faraboli Alessandro</t>
  </si>
  <si>
    <t>var Matricula = [2,4,3,6,1,7];</t>
  </si>
  <si>
    <t>jacopo.bacchiani@studenti.unipr.it</t>
  </si>
  <si>
    <t>Bacchiani Jacopo</t>
  </si>
  <si>
    <t>null</t>
  </si>
  <si>
    <t>var Matricula = [2,4,0,2,3,0];</t>
  </si>
  <si>
    <t>marco.derosa@studenti.unipr.it</t>
  </si>
  <si>
    <t>De Rosa Marco</t>
  </si>
  <si>
    <t>andrea.sarzimaddidini1@studenti.unipr.it</t>
  </si>
  <si>
    <t>sarzi maddidini andrea</t>
  </si>
  <si>
    <t>daniela.matalone@studenti.unipr.it</t>
  </si>
  <si>
    <t>MATALONE DANIELA</t>
  </si>
  <si>
    <t>var Matricula = [2,3,9,3,1,6];</t>
  </si>
  <si>
    <t>giovanni.zaccaria@studenti.unipr.it</t>
  </si>
  <si>
    <t>Zaccaria Giovanni</t>
  </si>
  <si>
    <t>alessandro.dattaro@studenti.unipr.it</t>
  </si>
  <si>
    <t>Dattaro Alessandro</t>
  </si>
  <si>
    <t>var matricula = [2,3,9,6,1,1];</t>
  </si>
  <si>
    <t>manuel.mari@studenti.unipr.it</t>
  </si>
  <si>
    <t>Mari Manuel</t>
  </si>
  <si>
    <t>var Matricula = [2,3,9,6,1,2];</t>
  </si>
  <si>
    <t>fabio.mazzara@studenti.unipr.it</t>
  </si>
  <si>
    <t>Mazzara Fabio</t>
  </si>
  <si>
    <t>fabio.cretella@studenti.unipr.it</t>
  </si>
  <si>
    <t>Cretella Fabio</t>
  </si>
  <si>
    <t>francesco.bersella@studenti.unipr.it</t>
  </si>
  <si>
    <t>Bersella Francesco</t>
  </si>
  <si>
    <t>var A = 2;
var B = 3;
var C = 9;
var D = 6;
var E = 7;
var F = 9;
var Matricula = [A,B,C,D,E,F];
document.write(Matricula);</t>
  </si>
  <si>
    <t>nicolo.lacava@studenti.unipr.it</t>
  </si>
  <si>
    <t>Lacava Nicolò</t>
  </si>
  <si>
    <t>infinity</t>
  </si>
  <si>
    <t>var A=2;
var B=4;
var C=3;
var D=2;
var E=0;
var F=9;
var Matricula = [A,B,C,D,E,F];
document.write (Matricula);</t>
  </si>
  <si>
    <t>vincenzo.cafforio@studenti.unipr.it</t>
  </si>
  <si>
    <t>Cafforio Vincenzo</t>
  </si>
  <si>
    <t>laura.sani@studenti.unipr.it</t>
  </si>
  <si>
    <t>Sani Laura</t>
  </si>
  <si>
    <t>var Matricula = [2,5,8,7,1,1];</t>
  </si>
  <si>
    <t>alessandro.rodino@studenti.unipr.it</t>
  </si>
  <si>
    <t>Rodinò Alessandro</t>
  </si>
  <si>
    <t>var Matricula = [2,4,0,2,1,5];</t>
  </si>
  <si>
    <t>giulia.dalo@studenti.unipr.it</t>
  </si>
  <si>
    <t>D Alò Giulia</t>
  </si>
  <si>
    <t>Infinity</t>
  </si>
  <si>
    <t>cecilia.monsellato@studenti.unipr.it</t>
  </si>
  <si>
    <t>Monsellato Cecilia</t>
  </si>
  <si>
    <t>var Matricula = [2,4,2,6,5,9];</t>
  </si>
  <si>
    <t>antonio.dellarovere@studenti.unipr.it</t>
  </si>
  <si>
    <t>Della Rovere Antonio</t>
  </si>
  <si>
    <t>Infinity</t>
  </si>
  <si>
    <t>mallika.cherapally@studenti.unipr.it</t>
  </si>
  <si>
    <t>cherapally mallika</t>
  </si>
  <si>
    <t>giovanni.formicola@studenti.unipr.it</t>
  </si>
  <si>
    <t>Formicola Giovanni</t>
  </si>
  <si>
    <t>andrea.alberici1@studenti.unipr.it</t>
  </si>
  <si>
    <t>Alberici Andrea</t>
  </si>
  <si>
    <t>giovanniluca.marullo@studenti.unipr.it</t>
  </si>
  <si>
    <t>Marullo Giovanni Luca</t>
  </si>
  <si>
    <t>emanuele.palo@studenti.unipr.it</t>
  </si>
  <si>
    <t>Palo Emanuele</t>
  </si>
  <si>
    <t>var Matricula = [2,4,0,2,8,5];</t>
  </si>
  <si>
    <t>davide.pacitti@studenti.unipr.it</t>
  </si>
  <si>
    <t>Pacitti Davide</t>
  </si>
  <si>
    <t>domenico.ceraudo@studenti.unipr.it</t>
  </si>
  <si>
    <t>Ceraudo Domenico</t>
  </si>
  <si>
    <t>var A = 2;
var B = 3;
var C = 2;
var D = 2;
var E = 9;
var F = 9;
var Matricula = [A,B,C,D,E,F];
document.write(Matricula);</t>
  </si>
  <si>
    <t>SPL=20*Log(p/(2E-5))/Log10</t>
  </si>
  <si>
    <t>jesse.aggrey@studenti.unipr.it</t>
  </si>
  <si>
    <t>Aggrey Jesse</t>
  </si>
  <si>
    <t>var Matricula = [2,3,1,9,9,7];</t>
  </si>
  <si>
    <t>antonio.boccia@studenti.unipr.it</t>
  </si>
  <si>
    <t>Boccia Antonio</t>
  </si>
  <si>
    <t>var A = 2;
var B = 3;
var C = 2;
var D = 2;
var E = 9;
var F = 8;
var Matricula = [A,B,C,D,E,F];
document.write(Matricula);</t>
  </si>
  <si>
    <t>SPL=20*Log(p/(2E-5))/Log10</t>
  </si>
  <si>
    <t>endri.hoxhaj@studenti.unipr.it</t>
  </si>
  <si>
    <t>Hoxhaj Florian</t>
  </si>
  <si>
    <t>var A = 2;
var B = 3;
var C = 2;
var D = 6;
var E = 8;
var F = 8;
var Matricula = [A,B,C,D,E,F];
document.write(Matricula);</t>
  </si>
  <si>
    <t>gloria.pietra@studenti.unipr.it</t>
  </si>
  <si>
    <t>Pietra Gloria</t>
  </si>
  <si>
    <t>var Matricula = [2,3,1,0,4,1] ;</t>
  </si>
  <si>
    <t>geremia.negri@studenti.unipr.it</t>
  </si>
  <si>
    <t>Negri Geremia</t>
  </si>
  <si>
    <t>var Matricula = [2,3,1,1,2,1] ;</t>
  </si>
  <si>
    <t>mattia.montanari1@studenti.unipr.it</t>
  </si>
  <si>
    <t>Montanari Mattia</t>
  </si>
  <si>
    <t>luca.carpi1@studenti.unipr.it</t>
  </si>
  <si>
    <t>Carpi Luca</t>
  </si>
  <si>
    <t>enriko.shehi@studenti.unipr.it</t>
  </si>
  <si>
    <t>Shehi Enriko</t>
  </si>
  <si>
    <t>var Matricula = [2,3,4,2,8,6];</t>
  </si>
  <si>
    <t>ayatallah.abdou@studenti.unipr.it</t>
  </si>
  <si>
    <t>Abdou Ayat Allah</t>
  </si>
  <si>
    <t>1/7</t>
  </si>
  <si>
    <t>edoardo.benassi@studenti.unipr.it</t>
  </si>
  <si>
    <t>Benassi Edoardo</t>
  </si>
  <si>
    <t>var Matricula = [2,3,9,6,5,4];</t>
  </si>
  <si>
    <t>cristiano.trasatti@studenti.unipr.it</t>
  </si>
  <si>
    <t>Trasatti Cristiano</t>
  </si>
  <si>
    <t>var Matricula = [2,3,9,4,7,5];</t>
  </si>
  <si>
    <t>annachiara.tonelli@studenti.unipr.it</t>
  </si>
  <si>
    <t>Tonelli Annachiara</t>
  </si>
  <si>
    <t>var Matricula =[2,3,9,6,5,5];</t>
  </si>
  <si>
    <t>20*Log(p/0.00002)/Log(10)</t>
  </si>
  <si>
    <t>eleonora.fiorini@studenti.unipr.it</t>
  </si>
  <si>
    <t>Fiorini Eleonora</t>
  </si>
  <si>
    <t>francesco.putamorsi@studenti.unipr.it</t>
  </si>
  <si>
    <t>Putamorsi Francesco</t>
  </si>
  <si>
    <t>var Matricula = [2,3,9,6,1,5];</t>
  </si>
  <si>
    <t>SPL=20Log(p/2E-5)/Log(10)</t>
  </si>
  <si>
    <t>davide.manetti@studenti.unipr.it</t>
  </si>
  <si>
    <t>Manetti Davide</t>
  </si>
  <si>
    <t>var Matricula = [2,4,2,6,4,9];</t>
  </si>
  <si>
    <t>SPL=20Log(p/2E-5)/Log(10)</t>
  </si>
  <si>
    <t>fabio.letizia@studenti.unipr.it</t>
  </si>
  <si>
    <t>Letizia Fabio</t>
  </si>
  <si>
    <t>Infinity</t>
  </si>
  <si>
    <t>var A = 2;
var B = 3;
var C = 2;
var D = 4;
var E = 3;
var F = 0;
var Matricula = [A,B,C,D,E,F];
document.write(Matricula);</t>
  </si>
  <si>
    <t>giacomo.fontana@studenti.unipr.it</t>
  </si>
  <si>
    <t>Fontana Giacomo</t>
  </si>
  <si>
    <t>var Matricula = [2,4,1,0,4,7];</t>
  </si>
  <si>
    <t>simone.berardozzi@studenti.unipr.it</t>
  </si>
  <si>
    <t>Berardozzi Simone</t>
  </si>
  <si>
    <t>davide.mattioli@studenti.unipr.it</t>
  </si>
  <si>
    <t>Mattioli Davide</t>
  </si>
  <si>
    <t>angelica.meli@studenti.unipr.it</t>
  </si>
  <si>
    <t>Meli Angelica</t>
  </si>
  <si>
    <t>var Matricula = [ 2,3,9,6,1,7];</t>
  </si>
  <si>
    <t>20*Log(p/0.00002)/Log(10)</t>
  </si>
  <si>
    <t>toure.tiofouetsoking@studenti.unipr.it</t>
  </si>
  <si>
    <t>tiofouet soking toure</t>
  </si>
  <si>
    <t>Var matricula = [0,2,0,7,8,2];</t>
  </si>
  <si>
    <t>fausto.bisanti@studenti.unipr.it</t>
  </si>
  <si>
    <t>Bisanti Fausto</t>
  </si>
  <si>
    <t>null</t>
  </si>
  <si>
    <t>marianna.lorenzano@studenti.unipr.it</t>
  </si>
  <si>
    <t>Lorenzano Marianna</t>
  </si>
  <si>
    <t>Infinity</t>
  </si>
  <si>
    <t>alessio.siciliano@studenti.unipr.it</t>
  </si>
  <si>
    <t>Siciliano Alessio</t>
  </si>
  <si>
    <t>mattiaantonio.costi@studenti.unipr.it</t>
  </si>
  <si>
    <t>Costi Mattia Antonio</t>
  </si>
  <si>
    <t>stefania.pancini@studenti.unipr.it</t>
  </si>
  <si>
    <t>Pancini Stefania</t>
  </si>
  <si>
    <t>var Matricula = [2,4,6,4,7,7];</t>
  </si>
  <si>
    <t>SPL=20*Log(p/2E-05)/Log(10)</t>
  </si>
  <si>
    <t>roberta.zanelli1@studenti.unipr.it</t>
  </si>
  <si>
    <t>Zanelli Roberta</t>
  </si>
  <si>
    <t>var Matricula = [2,3,9,4,7,1];</t>
  </si>
  <si>
    <t>SPL=20*Log(p/0.00002)/Log(10)</t>
  </si>
  <si>
    <t>manuel.lebovitz@studenti.unipr.it</t>
  </si>
  <si>
    <t>Lebovitz Manuel</t>
  </si>
  <si>
    <t>samuele.palla@studenti.unipr.it</t>
  </si>
  <si>
    <t>samuele palla</t>
  </si>
  <si>
    <t>var A=2;
var B=1;
var C=8;
var D=9;
var E=1;
var F=5;
var Matricula = [A,B,C,D,E,F];
document.write(Matricula);</t>
  </si>
  <si>
    <t>mohamad.bellialsoufi@studenti.unipr.it</t>
  </si>
  <si>
    <t>Mohamad belli al soufi</t>
  </si>
  <si>
    <t>var matricula = [2,5,3,8,8,4]</t>
  </si>
  <si>
    <t>SPL=20*Log((p/2E-5))/Log(10)</t>
  </si>
  <si>
    <t>mariangelapia.colapinto@studenti.unipr.it</t>
  </si>
  <si>
    <t>Colapinto Mariangela</t>
  </si>
  <si>
    <t>var Matricula = [2,5,3,9,9,4];</t>
  </si>
  <si>
    <t>matteo.bolognini@studenti.unipr.it</t>
  </si>
  <si>
    <t>Bolognini Matteo</t>
  </si>
  <si>
    <t>var A=2;
var B=4;
var C=0;
var D=0;
var E=6;
var F=5;
var Matricula = [A,B,C,D,E,F];
document.write(Matricula);</t>
  </si>
  <si>
    <t>angelica.cantarelli@studenti.unipr.it</t>
  </si>
  <si>
    <t>Cantarelli Angelica</t>
  </si>
  <si>
    <t>federico.care@studenti.unipr.it</t>
  </si>
  <si>
    <t>Care' Federico</t>
  </si>
  <si>
    <t>Null</t>
  </si>
  <si>
    <t>var Matricula=[2,4,4,8,5,0];</t>
  </si>
  <si>
    <t>SPL=20*Log(p/2E-5)/Log(10)</t>
  </si>
  <si>
    <t>nicola.ciati@studenti.unipr.it</t>
  </si>
  <si>
    <t>Ciati Nicola</t>
  </si>
  <si>
    <t>var A = 2;
var B = 3;
var C = 9;
var D = 7;
var E = 7;
var F = 6;
var Matricula = [A,B,C,D,E,F];
document.write(Matricula);</t>
  </si>
  <si>
    <t>mirco.campanini@studenti.unipr.it</t>
  </si>
  <si>
    <t>Campanini Mirco</t>
  </si>
  <si>
    <t>var A = 2;
var B = 3;
var C = 9;
var D = 3;
var E = 1;
var F = 4;
var Matricula = [A,B,C,D,E,F];
document.write(Matricula)</t>
  </si>
  <si>
    <t>carolina.diblasi@studenti.unipr.it</t>
  </si>
  <si>
    <t>Diblasi Carolina</t>
  </si>
  <si>
    <t>Infinity</t>
  </si>
  <si>
    <t>umberto.delvecchio@studenti.unipr.it</t>
  </si>
  <si>
    <t>Del Vecchio Umberto</t>
  </si>
  <si>
    <t>null</t>
  </si>
  <si>
    <t>vincenzo.delillo@studenti.unipr.it</t>
  </si>
  <si>
    <t>De Lillo Vincenzo</t>
  </si>
  <si>
    <t>var Matricula=[2,4,0,2,8,7];</t>
  </si>
  <si>
    <t>francesco.plizza@studenti.unipr.it</t>
  </si>
  <si>
    <t>Plizza Francesco</t>
  </si>
  <si>
    <t>var A = 2;
var B = 4;
var C = 0;
var D = 0;
var E = 5;
var F = 3;
var Matricula = [A,B,C,D,E,F];
document.write(Matricula);</t>
  </si>
  <si>
    <t>graziamaria.interdonato@studenti.unipr.it</t>
  </si>
  <si>
    <t>Interdonato Graziamaria</t>
  </si>
  <si>
    <t>alice.marazzi@studenti.unipr.it</t>
  </si>
  <si>
    <t>Marazzi Alice</t>
  </si>
  <si>
    <t>infinity</t>
  </si>
  <si>
    <t>var A = 2;         
var B = 4;
var C = 3;
var D = 6;
var E = 2;
var F = 0;
var Matricula = [A,B,C,D,E,F];
document.write(Matricula)</t>
  </si>
  <si>
    <t>helennathaly.fernandezleon@studenti.unipr.it</t>
  </si>
  <si>
    <t>Fernandez Leon Helen Nathaly</t>
  </si>
  <si>
    <t>var A = 2;
var B = 4;
var C = 0;
var D = 0;
var E = 5;
var F = 8;
var Matricula = [A,B,C,D,E,F];
document.write(Maticula);</t>
  </si>
  <si>
    <t>stefano.ruini@studenti.unipr.it</t>
  </si>
  <si>
    <t>Ruini Stefano</t>
  </si>
  <si>
    <t>var Matricula = [2,5,5,0,1,3];</t>
  </si>
  <si>
    <t>annalisa.marciano@studenti.unipr.it</t>
  </si>
  <si>
    <t>Marciano Annalisa</t>
  </si>
  <si>
    <t>andrea.sfulcini@studenti.unipr.it</t>
  </si>
  <si>
    <t>Sfulcini Andrea</t>
  </si>
  <si>
    <t>var A = 2;
var B = 4;
var C = 2;
var D = 6;
var E = 6;
var F = 7;
var Matricula = [A,B,C,D,E,F];
document.write(Matricula);</t>
  </si>
  <si>
    <t>andre.ntemdieunono@studenti.unipr.it</t>
  </si>
  <si>
    <t>NTEMDIEU NONO ANDRE</t>
  </si>
  <si>
    <t>error</t>
  </si>
  <si>
    <t>var matricula = [2,5,5,1,6,0];</t>
  </si>
  <si>
    <t>tommaso.mendicino1@studenti.unipr.it</t>
  </si>
  <si>
    <t>Mendicino Tommaso</t>
  </si>
  <si>
    <t>naveenkumar.yalagandula@studenti.unipr.it</t>
  </si>
  <si>
    <t>Yalagandula naveen Kumar</t>
  </si>
  <si>
    <t>dimitri.simendjouomo@studenti.unipr.it</t>
  </si>
  <si>
    <t>Dimitri SIME NDJOUOMO</t>
  </si>
  <si>
    <t>Var Matricola=[1,9,0,8,8,6];</t>
  </si>
  <si>
    <t>roxanageorgiana.selariu@studenti.unipr.it</t>
  </si>
  <si>
    <t>Selariu Roxana Georgiana</t>
  </si>
  <si>
    <t>pietro.bardiani@studenti.unipr.it</t>
  </si>
  <si>
    <t>Bardiani Pietro</t>
  </si>
  <si>
    <t>Infinity</t>
  </si>
  <si>
    <t>var A = 2;
var B = 3;
var C = 1;
var D = 8;
var E = 4;
var F = 0;
var Matricula = [A,B,C,D,E,F];
document.write(Matricula);</t>
  </si>
  <si>
    <t>alessandro.caricati@studenti.unipr.it</t>
  </si>
  <si>
    <t>Caricati Alessandro</t>
  </si>
  <si>
    <t>var A = 2;
var B = 3;
var C = 3;
var D = 1;
var E = 7;
var F = 2;
var Matricula = [A,B,C,D,E,F];
document.write(Matricula);</t>
  </si>
  <si>
    <t>ana.khmaladze@studenti.unipr.it</t>
  </si>
  <si>
    <t>Khmaladze Ana</t>
  </si>
  <si>
    <t>ehsan.kiani@studenti.unipr.it</t>
  </si>
  <si>
    <t>kiani ehsan</t>
  </si>
  <si>
    <t>var Matricula = [2,5,8,9,6,4];</t>
  </si>
  <si>
    <t>tinatin.pataridze@studenti.unipr.it</t>
  </si>
  <si>
    <t>Pataridze Tinatin</t>
  </si>
  <si>
    <t>simone.fontana@studenti.unipr.it</t>
  </si>
  <si>
    <t>Fontana Simone</t>
  </si>
  <si>
    <t>null</t>
  </si>
  <si>
    <t>N.</t>
  </si>
  <si>
    <t>Applied Acoustics - in class test of 12/12/2014</t>
  </si>
  <si>
    <t>Presence</t>
  </si>
  <si>
    <t>A</t>
  </si>
  <si>
    <t>B</t>
  </si>
  <si>
    <t>C</t>
  </si>
  <si>
    <t>D</t>
  </si>
  <si>
    <t>E</t>
  </si>
  <si>
    <t>F</t>
  </si>
  <si>
    <t>Online Score</t>
  </si>
  <si>
    <t>Correct Answer</t>
  </si>
  <si>
    <t>Score</t>
  </si>
  <si>
    <t>Bassoli Marco</t>
  </si>
  <si>
    <t>Colour coding</t>
  </si>
  <si>
    <t>Evaluation</t>
  </si>
  <si>
    <t>ERROR !</t>
  </si>
  <si>
    <t>Wrong decimal separator (comma instead of point)</t>
  </si>
  <si>
    <t>Wrong or missing Matricula number</t>
  </si>
  <si>
    <t>-2 points, manual data insertion</t>
  </si>
  <si>
    <t>3) In Javascript,write the code for defining a vector of 6 integer numbers,named Matricula,containing the 6 digits of your Matricula</t>
  </si>
  <si>
    <t>var Matricula = [2,1,1,4,8,8];</t>
  </si>
  <si>
    <t>varA = 2;
varB = 4;
varC = 0;
varD = 5;
varE = 8;
varF = 8;
varMatricula = [ A,B,C,D,E,F];
document.write ( Matricula )</t>
  </si>
  <si>
    <t>var A = 2;
var B = 3;
var C = 3;
var D = 1;
var E = 6;
var F = 4;
var Matricula = [ A,B,C,D,E,F];
document.write (Matricula)</t>
  </si>
  <si>
    <t>var A = 2;
var B = 5;
var C = 1;
var D = 9;
var E = 6;
var F = 7;
var Matricula = [A,B,C,D,E,F];</t>
  </si>
  <si>
    <t>var Matricula = [2,2,3,3,6,5];</t>
  </si>
  <si>
    <t>var Matricula = [2,2,4,0,2,3];</t>
  </si>
  <si>
    <t>var Matricula = [2,5,9,6,7,3];</t>
  </si>
  <si>
    <t>var Matricula = [2,3,9,4,8,5];</t>
  </si>
  <si>
    <t>var Matricula = [2 ,3,9,3,4,5];</t>
  </si>
  <si>
    <t>var Matricula = [2,3,9,3,0,8];</t>
  </si>
  <si>
    <t>var Matricula = [2,3,9,5,6,4]</t>
  </si>
  <si>
    <t>var Matricula = [2,3,9,5,6,8];</t>
  </si>
  <si>
    <t>var Matricula = [2,5,4,1,8,1];</t>
  </si>
  <si>
    <t>var Matricula = [ 2,4,2,3,5,4]</t>
  </si>
  <si>
    <t>Var A=2
Var B=5
Var C=4
Var D=7
Var E=8
Var F=7
Var Matricula = [ A,B,C,D,E,F ];</t>
  </si>
  <si>
    <t>var Matricula = [2,5,4,9,5,0];</t>
  </si>
  <si>
    <t>var Matricula = [ 2,3,9,5,1,7 ];</t>
  </si>
  <si>
    <t>var Matricula = [ 2,4,4,1,6,3 ]</t>
  </si>
  <si>
    <t>var Matricula = [2,4,3,6,2,7];</t>
  </si>
  <si>
    <t>var Matricula = [2,4,0,2,2,3];</t>
  </si>
  <si>
    <t>var Matricula = [2,3,3,2,4,2] ;</t>
  </si>
  <si>
    <t>var A = 2;
var B = 5;
var C = 1;
var D = 9;
var E = 6;
var F = 5;
var Matricula = [A,B,C,D,E,F];</t>
  </si>
  <si>
    <t>var A = 2;
var B = 5;
var C = 4;
var D = 9;
var E = 1;
var F = 5;
var Matricula = [A,B,C,D,E,F];</t>
  </si>
  <si>
    <t>var Matricula = [2,3,9,6,5,3];</t>
  </si>
  <si>
    <t>var Matricula = [2,4,2,6,9,1];</t>
  </si>
  <si>
    <t>var A = 2;
var B = 3;
var C = 9; 
var D = 3;
var E = 8;
var F = 1;
var Matricula = [A,B,C,D,E,F];
document.write (Matricula);</t>
  </si>
  <si>
    <t>var Matricula = [ 2,2,1,2,0,9] ;</t>
  </si>
  <si>
    <t>var Matricula = [2,4,1,0,4,0];</t>
  </si>
  <si>
    <t>var Matricula = [ 2,3,9,5,1,5 ]</t>
  </si>
  <si>
    <t>var Matricula = [ 2,3,9,4,3,5 ]</t>
  </si>
  <si>
    <t>var Matricula = [2,3,9,1,6,7];</t>
  </si>
  <si>
    <t>var Matricula = [2,3,2,5,9,7];</t>
  </si>
  <si>
    <t>var A = 2;
var B = 4;
var C = 0;
var D = 5;
var E = 7;
var F = 5;
var Matricula = [ A,B,C,D,E,F ];
document.write (Matricula);</t>
  </si>
  <si>
    <t>var A = 2;
var B = 4;
var C = 3;
var D = 1;
var E = 2;
var F = 4;
var Matricula = [ A,B,C,D,E,F ] ;
document.write(Matricula);</t>
  </si>
  <si>
    <t>var A = 2;
var B = 3;
var C = 1;
var D = 5;
var E = 2;
var F = 8;
var Matricula = [A,B,C,D,E,F];
document.write (Matricula)</t>
  </si>
  <si>
    <t>var A = 2;
var B = 4;
var C = 3;
var D = 6;
var E = 5;
var F = 3;
var Matricula = [ A,B,C,D,E,F ];
document.write (Matricula);</t>
  </si>
  <si>
    <t>var A = 2;
var B = 4;
var C = 3;
var D = 2;
var E = 0;
var F = 2;
var Matricula =  [A,B,C,D,E,F];
document.write (Matricula);</t>
  </si>
  <si>
    <t>var A = 2;
var B = 3;
var C = 3;
var D = 1;
var E = 0;
var F = 2;
var Matricula = [A,B,C,D,E,F];
document.write(Matricula);</t>
  </si>
  <si>
    <t>var A = 2;
var B = 6;
var C = 1;
var D = 4;
var E = 4;
var F = 8;
var Matricula = [ A ,B,C,D,E,F ];
document.write (Matricula);</t>
  </si>
  <si>
    <t>var A = 2;
var B = 4;
var C = 2;
var D = 6;
var E = 8;
var F = 6;
var Matricula = [ A,B,C,D,E,F ];
document.write (Matricula);</t>
  </si>
  <si>
    <t>var A = 2;
var B = 4;
var C = 2;
var D = 3;
var E = 2;
var F = 1;
var Matricula = [ A,B,C,D,E,F ];
document write (Matricula);</t>
  </si>
  <si>
    <t>var A = 2;
var B = 4;
var C = 5;
var D = 0;
var E = 2;
var F = 6;
var Matricola = [ A,B,C,D,E,F ];
document.write (Matricula);</t>
  </si>
  <si>
    <t>var A = 2;
var B = 4;
var C = 1;
var D = 0;
var E = 6;
var F = 7;
var Matricula = [ A,B,C,D,E,F ];
document.write(Matricula);</t>
  </si>
  <si>
    <t>var A = 2;
var B = 3;
var C = 9;
var D = 4;
var E = 5;
var F = 3;
var Matricula = [A,B,C,D,E,F];
document.write(Matricula);</t>
  </si>
  <si>
    <t>var A = 2; 
var B = 3;
var C = 9;
var D = 7;
var E = 6;
var F = 7;
var Matricula = [A,B,C,D,E,F];
document.write(Matricula);</t>
  </si>
  <si>
    <t>var A = 2;
var B = 4;
var C = 2;
var D = 3;
var E = 2;
var F = 7;
var Matricula = [A,B,C,D,E,F];
document.write(Matricula);</t>
  </si>
  <si>
    <t>var A = 2;
var B = 4;
var C = 2;
var D = 6;
var E = 7;
var F = 3;
var Matricula = [A,B,C,D,E,F];
document.write(Matricula);</t>
  </si>
  <si>
    <t>var Matricula = [2,6,0,5,1,2] ;</t>
  </si>
  <si>
    <t>var A = 2;
var B = 2;
var C = 5;
var D = 7;
var E = 5;
var F = 4;
var Matricula= [ A,B,C,D,E,F ];
document.write(Matricula);</t>
  </si>
  <si>
    <t>var A = 2;
var B = 4;
var C = 3;
var D = 3;
var E = 0;
var F = 7;
var Matricula = [ A,B,C,D,E,F ];
document.write (Matricula);</t>
  </si>
  <si>
    <t>var A = 2;
var B = 3;
var C = 5;
var D = 0;
var E = 0;
var F = 5;
var Matricula = [A,B,C,D,E,F];
document.write (Matricula);</t>
  </si>
  <si>
    <t>var A = 2;
var B = 5;
var C = 0;
var D = 9;
var E = 7;
var F = 2;
var Matricula = [A,B,C,D,E,F];
document.write(Matricula);</t>
  </si>
  <si>
    <t>var A = 2;
var B = 4;
var C = 3;
var D = 6;
var E = 5;
var F = 2;
var Matricula = [A,B,C,D,E,F];
document.write(Matricula);</t>
  </si>
  <si>
    <t>var A = 2;
var B = 4;
var C = 0;
var D = 6;
var E = 1;
var F = 2;
var Matricula = [A,B,C,D,E,F];
document.write(Matricula);</t>
  </si>
  <si>
    <t>var A = 2;
var B = 3;
var C = 9;
var D = 4;
var E = 6;
var F = 5;
var Matricula = [A,B,C,D,E,F];
document.write(Matricula);</t>
  </si>
  <si>
    <t>var A = 2;
var B = 3;
var C = 1;
var D = 7;
var E = 0;
var F = 3;
var Matricula = [A,B,C,D,E,F ];
document.write (Matricula);</t>
  </si>
  <si>
    <t>var Matricula = [2,3,3,6,0,2] ;</t>
  </si>
  <si>
    <t>var A = 2;
var B = 4;
var C = 3;
var D = 6;
var E = 1;
var F = 6;
var Matricula = [A,B,C,D,E,F];
document.write(Matricula);</t>
  </si>
  <si>
    <t>var A = 2
var B = 4
var C = 2
var D = 3
var E = 3
var F = 1
varMatricula = [ A,B,C,D,E,F ]
document.write(Matricula);</t>
  </si>
  <si>
    <t>var A = 2;
var B = 4;
var C = 0;
var D = 0;
var E = 6;
var F = 9;
var Matricula = [A,B,C,D,E,F];
document.write(Matricula);</t>
  </si>
  <si>
    <t>var A = 2;
var B = 6;
var C = 0;
var D = 3;
var E = 2;
var F = 7;
var Matricola = [ A,B,C,D,E,F];
document.write (Matricola);</t>
  </si>
  <si>
    <t>var Matricula = [2,3,1,6,7,9];</t>
  </si>
  <si>
    <t>var Matricula = [2,3,3,6,0,4];</t>
  </si>
  <si>
    <t>6)inVisualBasic,writetheformulaforcomputingSPLindBknowingthevalueofp(soundpressureinPa)</t>
  </si>
  <si>
    <t>SPL=10*Log(p^2/0.00002^2)/Log(10)</t>
  </si>
  <si>
    <t>SPL=20*Log(p/20*10^(-6))/Log(10)</t>
  </si>
  <si>
    <t>SPL=20log(p/2E-5)/log(10)</t>
  </si>
  <si>
    <t>SPL=20*log(p/2e-5)/log(10)</t>
  </si>
  <si>
    <t>SPL=20*Log(p/0.00002)/Log10</t>
  </si>
  <si>
    <t>SPL=20*((Log(p)-Log(2*(10^-5)))/Log(10))</t>
  </si>
  <si>
    <t>SPL=20*Math.Log10(p/(2*Math.Exp(-5))/Math.Log10(10)</t>
  </si>
  <si>
    <t>SPL=20*(Log(p/20*10^(-6))/log(10)</t>
  </si>
  <si>
    <t>SLP=20*log(P/(2E-5))/log(10)</t>
  </si>
  <si>
    <t>SPL=20*Log(p/2E-5)/(Log(10))</t>
  </si>
  <si>
    <t>20*(log(P/(2*E-5)))/(log(10))</t>
  </si>
  <si>
    <t>SPL=20Log(p/2E-5)/Log(10))</t>
  </si>
  <si>
    <t>SPL=20*Log(p/(2E-5))/Log(10))</t>
  </si>
  <si>
    <t>SPL=20*Log((p/2*E-5)/Log(10))</t>
  </si>
  <si>
    <t>SPL=20*Log(p/2E-9)/Log(10)</t>
  </si>
  <si>
    <t>SPL=20*Log(p/(2*E-5))/Log(10)</t>
  </si>
  <si>
    <t>SPL=20*Log((p/2*E-5))/Log(10)</t>
  </si>
  <si>
    <t>SPL=20*log(p/(2*E-5))/log(10)</t>
  </si>
  <si>
    <t>SPL=20Log(P/2E-5)/(Log(10))</t>
  </si>
  <si>
    <t>SPL=20*((log(p)-log(2*(10^-5)))/log(10))</t>
  </si>
  <si>
    <t>SPL=SPL+20*Log(p/Prif)/Log(10)</t>
  </si>
  <si>
    <t>SPL=20xLog(p/2E-5)/Log(10)</t>
  </si>
  <si>
    <t>20*((log(p)-log(2*(10^-5)))/log(10))</t>
  </si>
  <si>
    <t>spl=20*Log(p/0.00002)/Log(10)</t>
  </si>
  <si>
    <t>Code test</t>
  </si>
  <si>
    <t>p =</t>
  </si>
  <si>
    <t>Pa</t>
  </si>
  <si>
    <t>Equaliz. Score</t>
  </si>
  <si>
    <t>Total Score</t>
  </si>
  <si>
    <t>Too many or too few decimal digits</t>
  </si>
  <si>
    <t>Wrong data format (fraction)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</si>
</sst>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6" formatCode="0.0"/>
  </numFmts>
  <fonts count="5">
    <font>
      <sz val="10"/>
      <name val="Arial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rgb="FF008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FF99FF"/>
        <bgColor rgb="FFFF99FF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NumberFormat="1"/>
    <xf numFmtId="166" fontId="3" fillId="3" borderId="2" xfId="0" applyNumberFormat="1" applyFont="1" applyFill="1" applyBorder="1" applyAlignment="1">
      <alignment horizontal="center" vertical="center"/>
    </xf>
    <xf numFmtId="0" fontId="1" fillId="0" borderId="0" xfId="0" quotePrefix="1" applyFont="1"/>
    <xf numFmtId="0" fontId="4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0" fontId="0" fillId="4" borderId="1" xfId="0" applyFont="1" applyFill="1" applyBorder="1"/>
    <xf numFmtId="0" fontId="0" fillId="5" borderId="1" xfId="0" applyFont="1" applyFill="1" applyBorder="1"/>
    <xf numFmtId="0" fontId="0" fillId="6" borderId="1" xfId="0" applyFont="1" applyFill="1" applyBorder="1"/>
    <xf numFmtId="0" fontId="0" fillId="7" borderId="1" xfId="0" applyFont="1" applyFill="1" applyBorder="1"/>
    <xf numFmtId="166" fontId="3" fillId="3" borderId="2" xfId="0" applyNumberFormat="1" applyFont="1" applyFill="1" applyBorder="1" applyAlignment="1">
      <alignment horizontal="left" vertical="center"/>
    </xf>
    <xf numFmtId="0" fontId="4" fillId="0" borderId="3" xfId="0" applyNumberFormat="1" applyFont="1" applyBorder="1" applyAlignment="1">
      <alignment horizontal="left"/>
    </xf>
    <xf numFmtId="0" fontId="4" fillId="0" borderId="3" xfId="0" applyNumberFormat="1" applyFont="1" applyBorder="1" applyAlignment="1">
      <alignment horizontal="right"/>
    </xf>
    <xf numFmtId="0" fontId="3" fillId="3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3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0" fillId="0" borderId="7" xfId="0" applyBorder="1"/>
    <xf numFmtId="164" fontId="1" fillId="0" borderId="3" xfId="0" applyNumberFormat="1" applyFont="1" applyBorder="1" applyAlignment="1"/>
    <xf numFmtId="0" fontId="1" fillId="0" borderId="3" xfId="0" applyFont="1" applyBorder="1" applyAlignment="1"/>
    <xf numFmtId="0" fontId="1" fillId="0" borderId="3" xfId="0" applyNumberFormat="1" applyFont="1" applyBorder="1" applyAlignment="1"/>
    <xf numFmtId="0" fontId="0" fillId="0" borderId="3" xfId="0" applyBorder="1"/>
    <xf numFmtId="0" fontId="0" fillId="0" borderId="3" xfId="0" applyNumberFormat="1" applyBorder="1"/>
    <xf numFmtId="0" fontId="1" fillId="0" borderId="3" xfId="0" applyFont="1" applyBorder="1" applyAlignment="1">
      <alignment wrapText="1"/>
    </xf>
    <xf numFmtId="0" fontId="0" fillId="7" borderId="3" xfId="0" applyFont="1" applyFill="1" applyBorder="1"/>
    <xf numFmtId="0" fontId="0" fillId="0" borderId="8" xfId="0" applyBorder="1"/>
    <xf numFmtId="164" fontId="1" fillId="0" borderId="9" xfId="0" applyNumberFormat="1" applyFont="1" applyBorder="1" applyAlignment="1"/>
    <xf numFmtId="0" fontId="1" fillId="0" borderId="9" xfId="0" applyFont="1" applyBorder="1" applyAlignment="1"/>
    <xf numFmtId="0" fontId="0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9" xfId="0" applyNumberFormat="1" applyFont="1" applyBorder="1" applyAlignment="1"/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left"/>
    </xf>
    <xf numFmtId="0" fontId="4" fillId="0" borderId="9" xfId="0" applyNumberFormat="1" applyFont="1" applyBorder="1" applyAlignment="1">
      <alignment horizontal="right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0" borderId="9" xfId="0" applyNumberFormat="1" applyBorder="1"/>
    <xf numFmtId="0" fontId="1" fillId="8" borderId="3" xfId="0" applyNumberFormat="1" applyFont="1" applyFill="1" applyBorder="1" applyAlignment="1"/>
    <xf numFmtId="0" fontId="1" fillId="4" borderId="1" xfId="0" applyFont="1" applyFill="1" applyBorder="1"/>
    <xf numFmtId="0" fontId="1" fillId="9" borderId="9" xfId="0" applyNumberFormat="1" applyFont="1" applyFill="1" applyBorder="1" applyAlignment="1"/>
    <xf numFmtId="0" fontId="1" fillId="9" borderId="3" xfId="0" applyNumberFormat="1" applyFont="1" applyFill="1" applyBorder="1" applyAlignment="1"/>
    <xf numFmtId="0" fontId="1" fillId="10" borderId="3" xfId="0" applyNumberFormat="1" applyFont="1" applyFill="1" applyBorder="1" applyAlignment="1"/>
    <xf numFmtId="0" fontId="1" fillId="6" borderId="1" xfId="0" applyFont="1" applyFill="1" applyBorder="1"/>
  </cellXfs>
  <cellStyles count="1">
    <cellStyle name="Normal" xfId="0" builtinId="0"/>
  </cellStyles>
  <dxfs count="39"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D965"/>
          <bgColor rgb="FFFFD9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228600</xdr:colOff>
      <xdr:row>39</xdr:row>
      <xdr:rowOff>91440</xdr:rowOff>
    </xdr:to>
    <xdr:sp macro="" textlink="">
      <xdr:nvSpPr>
        <xdr:cNvPr id="1074" name="Rectangle 50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72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14.44140625" defaultRowHeight="13.2"/>
  <cols>
    <col min="1" max="1" width="4.109375" customWidth="1"/>
    <col min="2" max="2" width="11" customWidth="1"/>
    <col min="3" max="3" width="10.77734375" customWidth="1"/>
    <col min="4" max="4" width="21.5546875" customWidth="1"/>
    <col min="5" max="5" width="8.88671875" customWidth="1"/>
    <col min="6" max="6" width="8.6640625" customWidth="1"/>
    <col min="7" max="12" width="2.6640625" customWidth="1"/>
    <col min="13" max="13" width="11.88671875" customWidth="1"/>
    <col min="14" max="14" width="13.5546875" style="8" customWidth="1"/>
    <col min="15" max="15" width="14.88671875" customWidth="1"/>
    <col min="16" max="16" width="6.33203125" customWidth="1"/>
    <col min="17" max="17" width="16" style="8" customWidth="1"/>
    <col min="18" max="18" width="15.88671875" customWidth="1"/>
    <col min="19" max="19" width="6.5546875" customWidth="1"/>
    <col min="20" max="20" width="26.5546875" customWidth="1"/>
    <col min="21" max="21" width="5.33203125" customWidth="1"/>
    <col min="22" max="22" width="7.44140625" customWidth="1"/>
    <col min="23" max="23" width="14.88671875" customWidth="1"/>
    <col min="24" max="24" width="5.77734375" customWidth="1"/>
    <col min="25" max="25" width="13" style="8" customWidth="1"/>
    <col min="26" max="26" width="14.88671875" customWidth="1"/>
    <col min="27" max="27" width="6.5546875" customWidth="1"/>
    <col min="28" max="28" width="35.88671875" customWidth="1"/>
    <col min="29" max="29" width="10.88671875" customWidth="1"/>
    <col min="30" max="30" width="6.6640625" customWidth="1"/>
    <col min="31" max="31" width="14" style="46" customWidth="1"/>
    <col min="32" max="32" width="11" customWidth="1"/>
  </cols>
  <sheetData>
    <row r="1" spans="1:32" ht="13.8" thickBot="1">
      <c r="A1" s="2" t="s">
        <v>495</v>
      </c>
      <c r="B1" s="3"/>
      <c r="C1" s="3"/>
      <c r="D1" s="3"/>
      <c r="E1" s="3"/>
      <c r="O1" s="10"/>
      <c r="AB1" s="22" t="s">
        <v>603</v>
      </c>
      <c r="AC1">
        <v>1</v>
      </c>
      <c r="AD1" s="1" t="s">
        <v>604</v>
      </c>
    </row>
    <row r="2" spans="1:32">
      <c r="A2" s="26" t="s">
        <v>494</v>
      </c>
      <c r="B2" s="25" t="s">
        <v>0</v>
      </c>
      <c r="C2" s="25" t="s">
        <v>1</v>
      </c>
      <c r="D2" s="25" t="s">
        <v>2</v>
      </c>
      <c r="E2" s="4" t="s">
        <v>3</v>
      </c>
      <c r="F2" s="4" t="s">
        <v>496</v>
      </c>
      <c r="G2" s="5" t="s">
        <v>497</v>
      </c>
      <c r="H2" s="5" t="s">
        <v>498</v>
      </c>
      <c r="I2" s="5" t="s">
        <v>499</v>
      </c>
      <c r="J2" s="5" t="s">
        <v>500</v>
      </c>
      <c r="K2" s="5" t="s">
        <v>501</v>
      </c>
      <c r="L2" s="5" t="s">
        <v>502</v>
      </c>
      <c r="M2" s="4" t="s">
        <v>503</v>
      </c>
      <c r="N2" s="18" t="s">
        <v>4</v>
      </c>
      <c r="O2" s="9" t="s">
        <v>504</v>
      </c>
      <c r="P2" s="5" t="s">
        <v>505</v>
      </c>
      <c r="Q2" s="18" t="s">
        <v>5</v>
      </c>
      <c r="R2" s="9" t="s">
        <v>504</v>
      </c>
      <c r="S2" s="5" t="s">
        <v>505</v>
      </c>
      <c r="T2" s="18" t="s">
        <v>513</v>
      </c>
      <c r="U2" s="5" t="s">
        <v>505</v>
      </c>
      <c r="V2" s="18" t="s">
        <v>6</v>
      </c>
      <c r="W2" s="9" t="s">
        <v>504</v>
      </c>
      <c r="X2" s="5" t="s">
        <v>505</v>
      </c>
      <c r="Y2" s="21" t="s">
        <v>7</v>
      </c>
      <c r="Z2" s="9" t="s">
        <v>504</v>
      </c>
      <c r="AA2" s="5" t="s">
        <v>505</v>
      </c>
      <c r="AB2" s="18" t="s">
        <v>577</v>
      </c>
      <c r="AC2" s="9" t="s">
        <v>602</v>
      </c>
      <c r="AD2" s="5" t="s">
        <v>505</v>
      </c>
      <c r="AE2" s="4" t="s">
        <v>605</v>
      </c>
      <c r="AF2" s="23" t="s">
        <v>606</v>
      </c>
    </row>
    <row r="3" spans="1:32">
      <c r="A3" s="27">
        <v>1</v>
      </c>
      <c r="B3" s="28">
        <v>41985.75253513889</v>
      </c>
      <c r="C3" s="29" t="s">
        <v>11</v>
      </c>
      <c r="D3" s="29" t="s">
        <v>12</v>
      </c>
      <c r="E3" s="29">
        <v>239524</v>
      </c>
      <c r="F3" s="6">
        <v>1</v>
      </c>
      <c r="G3" s="6">
        <f>INT(E3/100000)</f>
        <v>2</v>
      </c>
      <c r="H3" s="6">
        <f>INT(($E3-100000*G3)/10000)</f>
        <v>3</v>
      </c>
      <c r="I3" s="6">
        <f>INT(($E3-100000*G3-10000*H3)/1000)</f>
        <v>9</v>
      </c>
      <c r="J3" s="6">
        <f>INT(($E3-100000*$G3-10000*$H3-1000*$I3)/100)</f>
        <v>5</v>
      </c>
      <c r="K3" s="6">
        <f>INT(($E3-100000*$G3-10000*$H3-1000*$I3-100*$J3)/10)</f>
        <v>2</v>
      </c>
      <c r="L3" s="6">
        <f>INT(($E3-100000*$G3-10000*$H3-1000*$I3-100*$J3-10*$K3))</f>
        <v>4</v>
      </c>
      <c r="M3" s="7">
        <v>2</v>
      </c>
      <c r="N3" s="30">
        <v>2.3333333333333299</v>
      </c>
      <c r="O3" s="11">
        <f>G3+2*K3-L3/(1+J3)-H3</f>
        <v>2.333333333333333</v>
      </c>
      <c r="P3" s="7">
        <f>IF(N3="",0,IF(ABS((N3-O3))&lt;=0.01,1,-1))</f>
        <v>1</v>
      </c>
      <c r="Q3" s="30">
        <v>3.0102999566398099</v>
      </c>
      <c r="R3" s="19">
        <f>IF(L3 &lt; K3,10*LOG10(K3/L3),10*LOG10(L3/K3))</f>
        <v>3.0102999566398121</v>
      </c>
      <c r="S3" s="7">
        <f>IF(Q3="",0,IF(ABS((Q3-R3))&lt;=0.01,1,-1))</f>
        <v>1</v>
      </c>
      <c r="T3" s="29" t="s">
        <v>13</v>
      </c>
      <c r="U3" s="7">
        <v>1</v>
      </c>
      <c r="V3" s="29">
        <v>75</v>
      </c>
      <c r="W3" s="20">
        <f>(1+L3)*(1+2+3+4+5)</f>
        <v>75</v>
      </c>
      <c r="X3" s="7">
        <f>IF(V3="",0,IF(ABS((V3-W3))&lt;=0.01,1,-1))</f>
        <v>1</v>
      </c>
      <c r="Y3" s="30">
        <v>4</v>
      </c>
      <c r="Z3" s="20">
        <f>IF(L3&lt;3,10-L3,IF(L3&gt;6,1/L3,L3))</f>
        <v>4</v>
      </c>
      <c r="AA3" s="7">
        <f>IF(Y3="",0,IF(ABS((Y3-Z3))&lt;=0.001,1,-1))</f>
        <v>1</v>
      </c>
      <c r="AB3" s="29" t="s">
        <v>14</v>
      </c>
      <c r="AC3" s="29">
        <f>20*LOG(p/0.00002)/LOG(10)</f>
        <v>93.979400086720375</v>
      </c>
      <c r="AD3" s="7">
        <f>IF(AB3="",0,IF(ABS((AC3-93.9794))&lt;=0.01,1,-1))</f>
        <v>1</v>
      </c>
      <c r="AE3" s="47">
        <v>0</v>
      </c>
      <c r="AF3" s="24">
        <f>M3+P3+S3+U3+X3+AA3+AD3+AE3</f>
        <v>8</v>
      </c>
    </row>
    <row r="4" spans="1:32">
      <c r="A4" s="27">
        <v>2</v>
      </c>
      <c r="B4" s="28">
        <v>41985.751910150466</v>
      </c>
      <c r="C4" s="29" t="s">
        <v>15</v>
      </c>
      <c r="D4" s="29" t="s">
        <v>16</v>
      </c>
      <c r="E4" s="29">
        <v>105709</v>
      </c>
      <c r="F4" s="6">
        <v>1</v>
      </c>
      <c r="G4" s="6">
        <f>INT(E4/100000)</f>
        <v>1</v>
      </c>
      <c r="H4" s="6">
        <f>INT(($E4-100000*G4)/10000)</f>
        <v>0</v>
      </c>
      <c r="I4" s="6">
        <f>INT(($E4-100000*G4-10000*H4)/1000)</f>
        <v>5</v>
      </c>
      <c r="J4" s="6">
        <f>INT(($E4-100000*$G4-10000*$H4-1000*$I4)/100)</f>
        <v>7</v>
      </c>
      <c r="K4" s="6">
        <f>INT(($E4-100000*$G4-10000*$H4-1000*$I4-100*$J4)/10)</f>
        <v>0</v>
      </c>
      <c r="L4" s="6">
        <f>INT(($E4-100000*$G4-10000*$H4-1000*$I4-100*$J4-10*$K4))</f>
        <v>9</v>
      </c>
      <c r="M4" s="7">
        <v>2</v>
      </c>
      <c r="N4" s="30">
        <v>-0.125</v>
      </c>
      <c r="O4" s="11">
        <f>G4+2*K4-L4/(1+J4)-H4</f>
        <v>-0.125</v>
      </c>
      <c r="P4" s="7">
        <f>IF(N4="",0,IF(ABS((N4-O4))&lt;=0.01,1,-1))</f>
        <v>1</v>
      </c>
      <c r="Q4" s="30" t="s">
        <v>17</v>
      </c>
      <c r="R4" s="19" t="e">
        <f>IF(L4 &lt; K4,10*LOG10(K4/L4),10*LOG10(L4/K4))</f>
        <v>#DIV/0!</v>
      </c>
      <c r="S4" s="7">
        <v>1</v>
      </c>
      <c r="T4" s="29" t="s">
        <v>18</v>
      </c>
      <c r="U4" s="7">
        <v>1</v>
      </c>
      <c r="V4" s="29">
        <v>150</v>
      </c>
      <c r="W4" s="20">
        <f>(1+L4)*(1+2+3+4+5)</f>
        <v>150</v>
      </c>
      <c r="X4" s="7">
        <f>IF(V4="",0,IF(ABS((V4-W4))&lt;=0.01,1,-1))</f>
        <v>1</v>
      </c>
      <c r="Y4" s="30">
        <v>0.111111111</v>
      </c>
      <c r="Z4" s="20">
        <f>IF(L4&lt;3,10-L4,IF(L4&gt;6,1/L4,L4))</f>
        <v>0.1111111111111111</v>
      </c>
      <c r="AA4" s="7">
        <f>IF(Y4="",0,IF(ABS((Y4-Z4))&lt;=0.001,1,-1))</f>
        <v>1</v>
      </c>
      <c r="AB4" s="29" t="s">
        <v>14</v>
      </c>
      <c r="AC4" s="29">
        <f>20*LOG(p/0.00002)/LOG(10)</f>
        <v>93.979400086720375</v>
      </c>
      <c r="AD4" s="7">
        <f>IF(AB4="",0,IF(ABS((AC4-93.9794))&lt;=0.01,1,-1))</f>
        <v>1</v>
      </c>
      <c r="AE4" s="47">
        <v>0</v>
      </c>
      <c r="AF4" s="24">
        <f>M4+P4+S4+U4+X4+AA4+AD4+AE4</f>
        <v>8</v>
      </c>
    </row>
    <row r="5" spans="1:32">
      <c r="A5" s="27">
        <v>3</v>
      </c>
      <c r="B5" s="28">
        <v>41985.748389884262</v>
      </c>
      <c r="C5" s="29" t="s">
        <v>22</v>
      </c>
      <c r="D5" s="29" t="s">
        <v>23</v>
      </c>
      <c r="E5" s="29">
        <v>211488</v>
      </c>
      <c r="F5" s="6">
        <v>1</v>
      </c>
      <c r="G5" s="6">
        <f>INT(E5/100000)</f>
        <v>2</v>
      </c>
      <c r="H5" s="6">
        <f>INT(($E5-100000*G5)/10000)</f>
        <v>1</v>
      </c>
      <c r="I5" s="6">
        <f>INT(($E5-100000*G5-10000*H5)/1000)</f>
        <v>1</v>
      </c>
      <c r="J5" s="6">
        <f>INT(($E5-100000*$G5-10000*$H5-1000*$I5)/100)</f>
        <v>4</v>
      </c>
      <c r="K5" s="6">
        <f>INT(($E5-100000*$G5-10000*$H5-1000*$I5-100*$J5)/10)</f>
        <v>8</v>
      </c>
      <c r="L5" s="6">
        <f>INT(($E5-100000*$G5-10000*$H5-1000*$I5-100*$J5-10*$K5))</f>
        <v>8</v>
      </c>
      <c r="M5" s="7">
        <v>2</v>
      </c>
      <c r="N5" s="30">
        <v>15.399999999999901</v>
      </c>
      <c r="O5" s="11">
        <f>G5+2*K5-L5/(1+J5)-H5</f>
        <v>15.399999999999999</v>
      </c>
      <c r="P5" s="7">
        <f>IF(N5="",0,IF(ABS((N5-O5))&lt;=0.01,1,-1))</f>
        <v>1</v>
      </c>
      <c r="Q5" s="30">
        <v>0</v>
      </c>
      <c r="R5" s="19">
        <f>IF(L5 &lt; K5,10*LOG10(K5/L5),10*LOG10(L5/K5))</f>
        <v>0</v>
      </c>
      <c r="S5" s="7">
        <f>IF(Q5="",0,IF(ABS((Q5-R5))&lt;=0.01,1,-1))</f>
        <v>1</v>
      </c>
      <c r="T5" s="29" t="s">
        <v>514</v>
      </c>
      <c r="U5" s="7">
        <v>1</v>
      </c>
      <c r="V5" s="29">
        <v>135</v>
      </c>
      <c r="W5" s="20">
        <f>(1+L5)*(1+2+3+4+5)</f>
        <v>135</v>
      </c>
      <c r="X5" s="7">
        <f>IF(V5="",0,IF(ABS((V5-W5))&lt;=0.01,1,-1))</f>
        <v>1</v>
      </c>
      <c r="Y5" s="30">
        <v>0.125</v>
      </c>
      <c r="Z5" s="20">
        <f>IF(L5&lt;3,10-L5,IF(L5&gt;6,1/L5,L5))</f>
        <v>0.125</v>
      </c>
      <c r="AA5" s="7">
        <f>IF(Y5="",0,IF(ABS((Y5-Z5))&lt;=0.001,1,-1))</f>
        <v>1</v>
      </c>
      <c r="AB5" s="29" t="s">
        <v>14</v>
      </c>
      <c r="AC5" s="29">
        <f>20*LOG(p/0.00002)/LOG(10)</f>
        <v>93.979400086720375</v>
      </c>
      <c r="AD5" s="7">
        <f>IF(AB5="",0,IF(ABS((AC5-93.9794))&lt;=0.01,1,-1))</f>
        <v>1</v>
      </c>
      <c r="AE5" s="47">
        <v>0</v>
      </c>
      <c r="AF5" s="24">
        <f>M5+P5+S5+U5+X5+AA5+AD5+AE5</f>
        <v>8</v>
      </c>
    </row>
    <row r="6" spans="1:32">
      <c r="A6" s="27">
        <v>4</v>
      </c>
      <c r="B6" s="28">
        <v>41985.747272222223</v>
      </c>
      <c r="C6" s="29" t="s">
        <v>24</v>
      </c>
      <c r="D6" s="29" t="s">
        <v>25</v>
      </c>
      <c r="E6" s="29">
        <v>257194</v>
      </c>
      <c r="F6" s="6">
        <v>1</v>
      </c>
      <c r="G6" s="6">
        <f>INT(E6/100000)</f>
        <v>2</v>
      </c>
      <c r="H6" s="6">
        <f>INT(($E6-100000*G6)/10000)</f>
        <v>5</v>
      </c>
      <c r="I6" s="6">
        <f>INT(($E6-100000*G6-10000*H6)/1000)</f>
        <v>7</v>
      </c>
      <c r="J6" s="6">
        <f>INT(($E6-100000*$G6-10000*$H6-1000*$I6)/100)</f>
        <v>1</v>
      </c>
      <c r="K6" s="6">
        <f>INT(($E6-100000*$G6-10000*$H6-1000*$I6-100*$J6)/10)</f>
        <v>9</v>
      </c>
      <c r="L6" s="6">
        <f>INT(($E6-100000*$G6-10000*$H6-1000*$I6-100*$J6-10*$K6))</f>
        <v>4</v>
      </c>
      <c r="M6" s="7">
        <v>2</v>
      </c>
      <c r="N6" s="30">
        <v>13</v>
      </c>
      <c r="O6" s="11">
        <f>G6+2*K6-L6/(1+J6)-H6</f>
        <v>13</v>
      </c>
      <c r="P6" s="7">
        <f>IF(N6="",0,IF(ABS((N6-O6))&lt;=0.01,1,-1))</f>
        <v>1</v>
      </c>
      <c r="Q6" s="30">
        <v>3.5218251811136199</v>
      </c>
      <c r="R6" s="19">
        <f>IF(L6 &lt; K6,10*LOG10(K6/L6),10*LOG10(L6/K6))</f>
        <v>3.5218251811136247</v>
      </c>
      <c r="S6" s="7">
        <f>IF(Q6="",0,IF(ABS((Q6-R6))&lt;=0.01,1,-1))</f>
        <v>1</v>
      </c>
      <c r="T6" s="29" t="s">
        <v>26</v>
      </c>
      <c r="U6" s="7">
        <v>1</v>
      </c>
      <c r="V6" s="29">
        <v>75</v>
      </c>
      <c r="W6" s="20">
        <f>(1+L6)*(1+2+3+4+5)</f>
        <v>75</v>
      </c>
      <c r="X6" s="7">
        <f>IF(V6="",0,IF(ABS((V6-W6))&lt;=0.01,1,-1))</f>
        <v>1</v>
      </c>
      <c r="Y6" s="30">
        <v>4</v>
      </c>
      <c r="Z6" s="20">
        <f>IF(L6&lt;3,10-L6,IF(L6&gt;6,1/L6,L6))</f>
        <v>4</v>
      </c>
      <c r="AA6" s="7">
        <f>IF(Y6="",0,IF(ABS((Y6-Z6))&lt;=0.001,1,-1))</f>
        <v>1</v>
      </c>
      <c r="AB6" s="29" t="s">
        <v>578</v>
      </c>
      <c r="AC6" s="29">
        <f>10*LOG(p^2/0.00002^2)/LOG(10)</f>
        <v>93.979400086720375</v>
      </c>
      <c r="AD6" s="7">
        <f>IF(AB6="",0,IF(ABS((AC6-93.9794))&lt;=0.01,1,-1))</f>
        <v>1</v>
      </c>
      <c r="AE6" s="47">
        <v>0</v>
      </c>
      <c r="AF6" s="24">
        <f>M6+P6+S6+U6+X6+AA6+AD6+AE6</f>
        <v>8</v>
      </c>
    </row>
    <row r="7" spans="1:32">
      <c r="A7" s="27">
        <v>5</v>
      </c>
      <c r="B7" s="28">
        <v>41985.747746782414</v>
      </c>
      <c r="C7" s="29" t="s">
        <v>27</v>
      </c>
      <c r="D7" s="29" t="s">
        <v>28</v>
      </c>
      <c r="E7" s="29">
        <v>256688</v>
      </c>
      <c r="F7" s="6">
        <v>1</v>
      </c>
      <c r="G7" s="6">
        <f>INT(E7/100000)</f>
        <v>2</v>
      </c>
      <c r="H7" s="6">
        <f>INT(($E7-100000*G7)/10000)</f>
        <v>5</v>
      </c>
      <c r="I7" s="6">
        <f>INT(($E7-100000*G7-10000*H7)/1000)</f>
        <v>6</v>
      </c>
      <c r="J7" s="6">
        <f>INT(($E7-100000*$G7-10000*$H7-1000*$I7)/100)</f>
        <v>6</v>
      </c>
      <c r="K7" s="6">
        <f>INT(($E7-100000*$G7-10000*$H7-1000*$I7-100*$J7)/10)</f>
        <v>8</v>
      </c>
      <c r="L7" s="6">
        <f>INT(($E7-100000*$G7-10000*$H7-1000*$I7-100*$J7-10*$K7))</f>
        <v>8</v>
      </c>
      <c r="M7" s="7">
        <v>2</v>
      </c>
      <c r="N7" s="30">
        <v>11.857142857142801</v>
      </c>
      <c r="O7" s="11">
        <f>G7+2*K7-L7/(1+J7)-H7</f>
        <v>11.857142857142858</v>
      </c>
      <c r="P7" s="7">
        <f>IF(N7="",0,IF(ABS((N7-O7))&lt;=0.01,1,-1))</f>
        <v>1</v>
      </c>
      <c r="Q7" s="30">
        <v>0</v>
      </c>
      <c r="R7" s="19">
        <f>IF(L7 &lt; K7,10*LOG10(K7/L7),10*LOG10(L7/K7))</f>
        <v>0</v>
      </c>
      <c r="S7" s="7">
        <f>IF(Q7="",0,IF(ABS((Q7-R7))&lt;=0.01,1,-1))</f>
        <v>1</v>
      </c>
      <c r="T7" s="29" t="s">
        <v>29</v>
      </c>
      <c r="U7" s="7">
        <v>1</v>
      </c>
      <c r="V7" s="29">
        <v>135</v>
      </c>
      <c r="W7" s="20">
        <f>(1+L7)*(1+2+3+4+5)</f>
        <v>135</v>
      </c>
      <c r="X7" s="7">
        <f>IF(V7="",0,IF(ABS((V7-W7))&lt;=0.01,1,-1))</f>
        <v>1</v>
      </c>
      <c r="Y7" s="30">
        <v>0.125</v>
      </c>
      <c r="Z7" s="20">
        <f>IF(L7&lt;3,10-L7,IF(L7&gt;6,1/L7,L7))</f>
        <v>0.125</v>
      </c>
      <c r="AA7" s="7">
        <f>IF(Y7="",0,IF(ABS((Y7-Z7))&lt;=0.001,1,-1))</f>
        <v>1</v>
      </c>
      <c r="AB7" s="29" t="s">
        <v>578</v>
      </c>
      <c r="AC7" s="29">
        <f>10*LOG(p^2/0.00002^2)/LOG(10)</f>
        <v>93.979400086720375</v>
      </c>
      <c r="AD7" s="7">
        <f>IF(AB7="",0,IF(ABS((AC7-93.9794))&lt;=0.01,1,-1))</f>
        <v>1</v>
      </c>
      <c r="AE7" s="47">
        <v>0</v>
      </c>
      <c r="AF7" s="24">
        <f>M7+P7+S7+U7+X7+AA7+AD7+AE7</f>
        <v>8</v>
      </c>
    </row>
    <row r="8" spans="1:32">
      <c r="A8" s="27">
        <v>6</v>
      </c>
      <c r="B8" s="28">
        <v>41985.760317476852</v>
      </c>
      <c r="C8" s="29" t="s">
        <v>30</v>
      </c>
      <c r="D8" s="29" t="s">
        <v>31</v>
      </c>
      <c r="E8" s="29">
        <v>239609</v>
      </c>
      <c r="F8" s="6">
        <v>1</v>
      </c>
      <c r="G8" s="6">
        <f>INT(E8/100000)</f>
        <v>2</v>
      </c>
      <c r="H8" s="6">
        <f>INT(($E8-100000*G8)/10000)</f>
        <v>3</v>
      </c>
      <c r="I8" s="6">
        <f>INT(($E8-100000*G8-10000*H8)/1000)</f>
        <v>9</v>
      </c>
      <c r="J8" s="6">
        <f>INT(($E8-100000*$G8-10000*$H8-1000*$I8)/100)</f>
        <v>6</v>
      </c>
      <c r="K8" s="6">
        <f>INT(($E8-100000*$G8-10000*$H8-1000*$I8-100*$J8)/10)</f>
        <v>0</v>
      </c>
      <c r="L8" s="6">
        <f>INT(($E8-100000*$G8-10000*$H8-1000*$I8-100*$J8-10*$K8))</f>
        <v>9</v>
      </c>
      <c r="M8" s="7">
        <v>2</v>
      </c>
      <c r="N8" s="30">
        <v>-2.29</v>
      </c>
      <c r="O8" s="11">
        <f>G8+2*K8-L8/(1+J8)-H8</f>
        <v>-2.2857142857142856</v>
      </c>
      <c r="P8" s="7">
        <f>IF(N8="",0,IF(ABS((N8-O8))&lt;=0.01,1,-1))</f>
        <v>1</v>
      </c>
      <c r="Q8" s="30" t="s">
        <v>32</v>
      </c>
      <c r="R8" s="19" t="e">
        <f>IF(L8 &lt; K8,10*LOG10(K8/L8),10*LOG10(L8/K8))</f>
        <v>#DIV/0!</v>
      </c>
      <c r="S8" s="7">
        <v>1</v>
      </c>
      <c r="T8" s="29" t="s">
        <v>33</v>
      </c>
      <c r="U8" s="7">
        <v>1</v>
      </c>
      <c r="V8" s="29">
        <v>150</v>
      </c>
      <c r="W8" s="20">
        <f>(1+L8)*(1+2+3+4+5)</f>
        <v>150</v>
      </c>
      <c r="X8" s="7">
        <f>IF(V8="",0,IF(ABS((V8-W8))&lt;=0.01,1,-1))</f>
        <v>1</v>
      </c>
      <c r="Y8" s="30">
        <v>0.1111111112</v>
      </c>
      <c r="Z8" s="20">
        <f>IF(L8&lt;3,10-L8,IF(L8&gt;6,1/L8,L8))</f>
        <v>0.1111111111111111</v>
      </c>
      <c r="AA8" s="7">
        <f>IF(Y8="",0,IF(ABS((Y8-Z8))&lt;=0.001,1,-1))</f>
        <v>1</v>
      </c>
      <c r="AB8" s="29" t="s">
        <v>199</v>
      </c>
      <c r="AC8" s="29">
        <f>20*LOG(p/0.00002)/LOG(10)</f>
        <v>93.979400086720375</v>
      </c>
      <c r="AD8" s="7">
        <f>IF(AB8="",0,IF(ABS((AC8-93.9794))&lt;=0.01,1,-1))</f>
        <v>1</v>
      </c>
      <c r="AE8" s="47">
        <v>0</v>
      </c>
      <c r="AF8" s="24">
        <f>M8+P8+S8+U8+X8+AA8+AD8+AE8</f>
        <v>8</v>
      </c>
    </row>
    <row r="9" spans="1:32">
      <c r="A9" s="27">
        <v>7</v>
      </c>
      <c r="B9" s="28">
        <v>41985.749120324079</v>
      </c>
      <c r="C9" s="29" t="s">
        <v>36</v>
      </c>
      <c r="D9" s="29" t="s">
        <v>37</v>
      </c>
      <c r="E9" s="29">
        <v>256146</v>
      </c>
      <c r="F9" s="6">
        <v>1</v>
      </c>
      <c r="G9" s="6">
        <f>INT(E9/100000)</f>
        <v>2</v>
      </c>
      <c r="H9" s="6">
        <f>INT(($E9-100000*G9)/10000)</f>
        <v>5</v>
      </c>
      <c r="I9" s="6">
        <f>INT(($E9-100000*G9-10000*H9)/1000)</f>
        <v>6</v>
      </c>
      <c r="J9" s="6">
        <f>INT(($E9-100000*$G9-10000*$H9-1000*$I9)/100)</f>
        <v>1</v>
      </c>
      <c r="K9" s="6">
        <f>INT(($E9-100000*$G9-10000*$H9-1000*$I9-100*$J9)/10)</f>
        <v>4</v>
      </c>
      <c r="L9" s="6">
        <f>INT(($E9-100000*$G9-10000*$H9-1000*$I9-100*$J9-10*$K9))</f>
        <v>6</v>
      </c>
      <c r="M9" s="7">
        <v>2</v>
      </c>
      <c r="N9" s="30">
        <v>2</v>
      </c>
      <c r="O9" s="11">
        <f>G9+2*K9-L9/(1+J9)-H9</f>
        <v>2</v>
      </c>
      <c r="P9" s="7">
        <f>IF(N9="",0,IF(ABS((N9-O9))&lt;=0.01,1,-1))</f>
        <v>1</v>
      </c>
      <c r="Q9" s="30">
        <v>1.7609125905568099</v>
      </c>
      <c r="R9" s="19">
        <f>IF(L9 &lt; K9,10*LOG10(K9/L9),10*LOG10(L9/K9))</f>
        <v>1.7609125905568124</v>
      </c>
      <c r="S9" s="7">
        <f>IF(Q9="",0,IF(ABS((Q9-R9))&lt;=0.01,1,-1))</f>
        <v>1</v>
      </c>
      <c r="T9" s="29" t="s">
        <v>38</v>
      </c>
      <c r="U9" s="7">
        <v>1</v>
      </c>
      <c r="V9" s="29">
        <v>105</v>
      </c>
      <c r="W9" s="20">
        <f>(1+L9)*(1+2+3+4+5)</f>
        <v>105</v>
      </c>
      <c r="X9" s="7">
        <f>IF(V9="",0,IF(ABS((V9-W9))&lt;=0.01,1,-1))</f>
        <v>1</v>
      </c>
      <c r="Y9" s="30">
        <v>6</v>
      </c>
      <c r="Z9" s="20">
        <f>IF(L9&lt;3,10-L9,IF(L9&gt;6,1/L9,L9))</f>
        <v>6</v>
      </c>
      <c r="AA9" s="7">
        <f>IF(Y9="",0,IF(ABS((Y9-Z9))&lt;=0.001,1,-1))</f>
        <v>1</v>
      </c>
      <c r="AB9" s="29" t="s">
        <v>14</v>
      </c>
      <c r="AC9" s="29">
        <f>20*LOG(p/0.00002)/LOG(10)</f>
        <v>93.979400086720375</v>
      </c>
      <c r="AD9" s="7">
        <f>IF(AB9="",0,IF(ABS((AC9-93.9794))&lt;=0.01,1,-1))</f>
        <v>1</v>
      </c>
      <c r="AE9" s="47">
        <v>0</v>
      </c>
      <c r="AF9" s="24">
        <f>M9+P9+S9+U9+X9+AA9+AD9+AE9</f>
        <v>8</v>
      </c>
    </row>
    <row r="10" spans="1:32" ht="105.6">
      <c r="A10" s="27">
        <v>8</v>
      </c>
      <c r="B10" s="28">
        <v>41985.760500173616</v>
      </c>
      <c r="C10" s="29" t="s">
        <v>42</v>
      </c>
      <c r="D10" s="29" t="s">
        <v>43</v>
      </c>
      <c r="E10" s="29">
        <v>233164</v>
      </c>
      <c r="F10" s="6">
        <v>1</v>
      </c>
      <c r="G10" s="6">
        <f>INT(E10/100000)</f>
        <v>2</v>
      </c>
      <c r="H10" s="6">
        <f>INT(($E10-100000*G10)/10000)</f>
        <v>3</v>
      </c>
      <c r="I10" s="6">
        <f>INT(($E10-100000*G10-10000*H10)/1000)</f>
        <v>3</v>
      </c>
      <c r="J10" s="6">
        <f>INT(($E10-100000*$G10-10000*$H10-1000*$I10)/100)</f>
        <v>1</v>
      </c>
      <c r="K10" s="6">
        <f>INT(($E10-100000*$G10-10000*$H10-1000*$I10-100*$J10)/10)</f>
        <v>6</v>
      </c>
      <c r="L10" s="6">
        <f>INT(($E10-100000*$G10-10000*$H10-1000*$I10-100*$J10-10*$K10))</f>
        <v>4</v>
      </c>
      <c r="M10" s="7">
        <v>2</v>
      </c>
      <c r="N10" s="30">
        <v>9</v>
      </c>
      <c r="O10" s="11">
        <f>G10+2*K10-L10/(1+J10)-H10</f>
        <v>9</v>
      </c>
      <c r="P10" s="7">
        <f>IF(N10="",0,IF(ABS((N10-O10))&lt;=0.01,1,-1))</f>
        <v>1</v>
      </c>
      <c r="Q10" s="30">
        <v>1.7609125905568099</v>
      </c>
      <c r="R10" s="19">
        <f>IF(L10 &lt; K10,10*LOG10(K10/L10),10*LOG10(L10/K10))</f>
        <v>1.7609125905568124</v>
      </c>
      <c r="S10" s="7">
        <f>IF(Q10="",0,IF(ABS((Q10-R10))&lt;=0.01,1,-1))</f>
        <v>1</v>
      </c>
      <c r="T10" s="33" t="s">
        <v>516</v>
      </c>
      <c r="U10" s="7">
        <v>1</v>
      </c>
      <c r="V10" s="29">
        <v>75</v>
      </c>
      <c r="W10" s="20">
        <f>(1+L10)*(1+2+3+4+5)</f>
        <v>75</v>
      </c>
      <c r="X10" s="7">
        <f>IF(V10="",0,IF(ABS((V10-W10))&lt;=0.01,1,-1))</f>
        <v>1</v>
      </c>
      <c r="Y10" s="30">
        <v>4</v>
      </c>
      <c r="Z10" s="20">
        <f>IF(L10&lt;3,10-L10,IF(L10&gt;6,1/L10,L10))</f>
        <v>4</v>
      </c>
      <c r="AA10" s="7">
        <f>IF(Y10="",0,IF(ABS((Y10-Z10))&lt;=0.001,1,-1))</f>
        <v>1</v>
      </c>
      <c r="AB10" s="29" t="s">
        <v>130</v>
      </c>
      <c r="AC10" s="29">
        <f>20*LOG(p/(0.00002))/LOG(10)</f>
        <v>93.979400086720375</v>
      </c>
      <c r="AD10" s="7">
        <f>IF(AB10="",0,IF(ABS((AC10-93.9794))&lt;=0.01,1,-1))</f>
        <v>1</v>
      </c>
      <c r="AE10" s="47">
        <v>0</v>
      </c>
      <c r="AF10" s="24">
        <f>M10+P10+S10+U10+X10+AA10+AD10+AE10</f>
        <v>8</v>
      </c>
    </row>
    <row r="11" spans="1:32">
      <c r="A11" s="27">
        <v>9</v>
      </c>
      <c r="B11" s="28">
        <v>41985.751727812501</v>
      </c>
      <c r="C11" s="29" t="s">
        <v>44</v>
      </c>
      <c r="D11" s="29" t="s">
        <v>45</v>
      </c>
      <c r="E11" s="29">
        <v>240892</v>
      </c>
      <c r="F11" s="6">
        <v>1</v>
      </c>
      <c r="G11" s="6">
        <f>INT(E11/100000)</f>
        <v>2</v>
      </c>
      <c r="H11" s="6">
        <f>INT(($E11-100000*G11)/10000)</f>
        <v>4</v>
      </c>
      <c r="I11" s="6">
        <f>INT(($E11-100000*G11-10000*H11)/1000)</f>
        <v>0</v>
      </c>
      <c r="J11" s="6">
        <f>INT(($E11-100000*$G11-10000*$H11-1000*$I11)/100)</f>
        <v>8</v>
      </c>
      <c r="K11" s="6">
        <f>INT(($E11-100000*$G11-10000*$H11-1000*$I11-100*$J11)/10)</f>
        <v>9</v>
      </c>
      <c r="L11" s="6">
        <f>INT(($E11-100000*$G11-10000*$H11-1000*$I11-100*$J11-10*$K11))</f>
        <v>2</v>
      </c>
      <c r="M11" s="7">
        <v>2</v>
      </c>
      <c r="N11" s="30">
        <v>15.7777777777777</v>
      </c>
      <c r="O11" s="11">
        <f>G11+2*K11-L11/(1+J11)-H11</f>
        <v>15.777777777777779</v>
      </c>
      <c r="P11" s="7">
        <f>IF(N11="",0,IF(ABS((N11-O11))&lt;=0.01,1,-1))</f>
        <v>1</v>
      </c>
      <c r="Q11" s="30">
        <v>6.5321251377534297</v>
      </c>
      <c r="R11" s="19">
        <f>IF(L11 &lt; K11,10*LOG10(K11/L11),10*LOG10(L11/K11))</f>
        <v>6.5321251377534377</v>
      </c>
      <c r="S11" s="7">
        <f>IF(Q11="",0,IF(ABS((Q11-R11))&lt;=0.01,1,-1))</f>
        <v>1</v>
      </c>
      <c r="T11" s="29" t="s">
        <v>46</v>
      </c>
      <c r="U11" s="7">
        <v>1</v>
      </c>
      <c r="V11" s="29">
        <v>45</v>
      </c>
      <c r="W11" s="20">
        <f>(1+L11)*(1+2+3+4+5)</f>
        <v>45</v>
      </c>
      <c r="X11" s="7">
        <f>IF(V11="",0,IF(ABS((V11-W11))&lt;=0.01,1,-1))</f>
        <v>1</v>
      </c>
      <c r="Y11" s="30">
        <v>8</v>
      </c>
      <c r="Z11" s="20">
        <f>IF(L11&lt;3,10-L11,IF(L11&gt;6,1/L11,L11))</f>
        <v>8</v>
      </c>
      <c r="AA11" s="7">
        <f>IF(Y11="",0,IF(ABS((Y11-Z11))&lt;=0.001,1,-1))</f>
        <v>1</v>
      </c>
      <c r="AB11" s="29" t="s">
        <v>47</v>
      </c>
      <c r="AC11" s="29">
        <f>20*LOG(p/0.00002)/LOG(10)</f>
        <v>93.979400086720375</v>
      </c>
      <c r="AD11" s="7">
        <f>IF(AB11="",0,IF(ABS((AC11-93.9794))&lt;=0.01,1,-1))</f>
        <v>1</v>
      </c>
      <c r="AE11" s="47">
        <v>0</v>
      </c>
      <c r="AF11" s="24">
        <f>M11+P11+S11+U11+X11+AA11+AD11+AE11</f>
        <v>8</v>
      </c>
    </row>
    <row r="12" spans="1:32" ht="92.4">
      <c r="A12" s="27">
        <v>10</v>
      </c>
      <c r="B12" s="28">
        <v>41985.75828991898</v>
      </c>
      <c r="C12" s="29" t="s">
        <v>48</v>
      </c>
      <c r="D12" s="29" t="s">
        <v>49</v>
      </c>
      <c r="E12" s="29">
        <v>251967</v>
      </c>
      <c r="F12" s="6">
        <v>1</v>
      </c>
      <c r="G12" s="6">
        <f>INT(E12/100000)</f>
        <v>2</v>
      </c>
      <c r="H12" s="6">
        <f>INT(($E12-100000*G12)/10000)</f>
        <v>5</v>
      </c>
      <c r="I12" s="6">
        <f>INT(($E12-100000*G12-10000*H12)/1000)</f>
        <v>1</v>
      </c>
      <c r="J12" s="6">
        <f>INT(($E12-100000*$G12-10000*$H12-1000*$I12)/100)</f>
        <v>9</v>
      </c>
      <c r="K12" s="6">
        <f>INT(($E12-100000*$G12-10000*$H12-1000*$I12-100*$J12)/10)</f>
        <v>6</v>
      </c>
      <c r="L12" s="6">
        <f>INT(($E12-100000*$G12-10000*$H12-1000*$I12-100*$J12-10*$K12))</f>
        <v>7</v>
      </c>
      <c r="M12" s="7">
        <v>2</v>
      </c>
      <c r="N12" s="30">
        <v>8.3000000000000007</v>
      </c>
      <c r="O12" s="11">
        <f>G12+2*K12-L12/(1+J12)-H12</f>
        <v>8.3000000000000007</v>
      </c>
      <c r="P12" s="7">
        <f>IF(N12="",0,IF(ABS((N12-O12))&lt;=0.01,1,-1))</f>
        <v>1</v>
      </c>
      <c r="Q12" s="30">
        <v>0.66946789630613202</v>
      </c>
      <c r="R12" s="19">
        <f>IF(L12 &lt; K12,10*LOG10(K12/L12),10*LOG10(L12/K12))</f>
        <v>0.66946789630613224</v>
      </c>
      <c r="S12" s="7">
        <f>IF(Q12="",0,IF(ABS((Q12-R12))&lt;=0.01,1,-1))</f>
        <v>1</v>
      </c>
      <c r="T12" s="33" t="s">
        <v>517</v>
      </c>
      <c r="U12" s="7">
        <v>1</v>
      </c>
      <c r="V12" s="29">
        <v>120</v>
      </c>
      <c r="W12" s="20">
        <f>(1+L12)*(1+2+3+4+5)</f>
        <v>120</v>
      </c>
      <c r="X12" s="7">
        <f>IF(V12="",0,IF(ABS((V12-W12))&lt;=0.01,1,-1))</f>
        <v>1</v>
      </c>
      <c r="Y12" s="30">
        <v>0.14285714285714299</v>
      </c>
      <c r="Z12" s="20">
        <f>IF(L12&lt;3,10-L12,IF(L12&gt;6,1/L12,L12))</f>
        <v>0.14285714285714285</v>
      </c>
      <c r="AA12" s="7">
        <f>IF(Y12="",0,IF(ABS((Y12-Z12))&lt;=0.001,1,-1))</f>
        <v>1</v>
      </c>
      <c r="AB12" s="29" t="s">
        <v>50</v>
      </c>
      <c r="AC12" s="29">
        <f>20*LOG(p/0.00002)/LOG(10)</f>
        <v>93.979400086720375</v>
      </c>
      <c r="AD12" s="7">
        <f>IF(AB12="",0,IF(ABS((AC12-93.9794))&lt;=0.01,1,-1))</f>
        <v>1</v>
      </c>
      <c r="AE12" s="47">
        <v>0</v>
      </c>
      <c r="AF12" s="24">
        <f>M12+P12+S12+U12+X12+AA12+AD12+AE12</f>
        <v>8</v>
      </c>
    </row>
    <row r="13" spans="1:32">
      <c r="A13" s="27">
        <v>11</v>
      </c>
      <c r="B13" s="28">
        <v>41985.752538703709</v>
      </c>
      <c r="C13" s="29" t="s">
        <v>51</v>
      </c>
      <c r="D13" s="29" t="s">
        <v>52</v>
      </c>
      <c r="E13" s="29">
        <v>239523</v>
      </c>
      <c r="F13" s="6">
        <v>1</v>
      </c>
      <c r="G13" s="6">
        <f>INT(E13/100000)</f>
        <v>2</v>
      </c>
      <c r="H13" s="6">
        <f>INT(($E13-100000*G13)/10000)</f>
        <v>3</v>
      </c>
      <c r="I13" s="6">
        <f>INT(($E13-100000*G13-10000*H13)/1000)</f>
        <v>9</v>
      </c>
      <c r="J13" s="6">
        <f>INT(($E13-100000*$G13-10000*$H13-1000*$I13)/100)</f>
        <v>5</v>
      </c>
      <c r="K13" s="6">
        <f>INT(($E13-100000*$G13-10000*$H13-1000*$I13-100*$J13)/10)</f>
        <v>2</v>
      </c>
      <c r="L13" s="6">
        <f>INT(($E13-100000*$G13-10000*$H13-1000*$I13-100*$J13-10*$K13))</f>
        <v>3</v>
      </c>
      <c r="M13" s="7">
        <v>2</v>
      </c>
      <c r="N13" s="30">
        <v>2.5</v>
      </c>
      <c r="O13" s="11">
        <f>G13+2*K13-L13/(1+J13)-H13</f>
        <v>2.5</v>
      </c>
      <c r="P13" s="7">
        <f>IF(N13="",0,IF(ABS((N13-O13))&lt;=0.01,1,-1))</f>
        <v>1</v>
      </c>
      <c r="Q13" s="30">
        <v>1.7609125905568099</v>
      </c>
      <c r="R13" s="19">
        <f>IF(L13 &lt; K13,10*LOG10(K13/L13),10*LOG10(L13/K13))</f>
        <v>1.7609125905568124</v>
      </c>
      <c r="S13" s="7">
        <f>IF(Q13="",0,IF(ABS((Q13-R13))&lt;=0.01,1,-1))</f>
        <v>1</v>
      </c>
      <c r="T13" s="29" t="s">
        <v>53</v>
      </c>
      <c r="U13" s="7">
        <v>1</v>
      </c>
      <c r="V13" s="29">
        <v>60</v>
      </c>
      <c r="W13" s="20">
        <f>(1+L13)*(1+2+3+4+5)</f>
        <v>60</v>
      </c>
      <c r="X13" s="7">
        <f>IF(V13="",0,IF(ABS((V13-W13))&lt;=0.01,1,-1))</f>
        <v>1</v>
      </c>
      <c r="Y13" s="30">
        <v>3</v>
      </c>
      <c r="Z13" s="20">
        <f>IF(L13&lt;3,10-L13,IF(L13&gt;6,1/L13,L13))</f>
        <v>3</v>
      </c>
      <c r="AA13" s="7">
        <f>IF(Y13="",0,IF(ABS((Y13-Z13))&lt;=0.001,1,-1))</f>
        <v>1</v>
      </c>
      <c r="AB13" s="29" t="s">
        <v>54</v>
      </c>
      <c r="AC13" s="29">
        <f>20*LOG(p/0.00002)/LOG(10)</f>
        <v>93.979400086720375</v>
      </c>
      <c r="AD13" s="7">
        <f>IF(AB13="",0,IF(ABS((AC13-93.9794))&lt;=0.01,1,-1))</f>
        <v>1</v>
      </c>
      <c r="AE13" s="47">
        <v>0</v>
      </c>
      <c r="AF13" s="24">
        <f>M13+P13+S13+U13+X13+AA13+AD13+AE13</f>
        <v>8</v>
      </c>
    </row>
    <row r="14" spans="1:32">
      <c r="A14" s="27">
        <v>12</v>
      </c>
      <c r="B14" s="28">
        <v>41985.752611319447</v>
      </c>
      <c r="C14" s="29" t="s">
        <v>55</v>
      </c>
      <c r="D14" s="29" t="s">
        <v>56</v>
      </c>
      <c r="E14" s="29">
        <v>239476</v>
      </c>
      <c r="F14" s="6">
        <v>1</v>
      </c>
      <c r="G14" s="6">
        <f>INT(E14/100000)</f>
        <v>2</v>
      </c>
      <c r="H14" s="6">
        <f>INT(($E14-100000*G14)/10000)</f>
        <v>3</v>
      </c>
      <c r="I14" s="6">
        <f>INT(($E14-100000*G14-10000*H14)/1000)</f>
        <v>9</v>
      </c>
      <c r="J14" s="6">
        <f>INT(($E14-100000*$G14-10000*$H14-1000*$I14)/100)</f>
        <v>4</v>
      </c>
      <c r="K14" s="6">
        <f>INT(($E14-100000*$G14-10000*$H14-1000*$I14-100*$J14)/10)</f>
        <v>7</v>
      </c>
      <c r="L14" s="6">
        <f>INT(($E14-100000*$G14-10000*$H14-1000*$I14-100*$J14-10*$K14))</f>
        <v>6</v>
      </c>
      <c r="M14" s="7">
        <v>2</v>
      </c>
      <c r="N14" s="30">
        <v>11.8</v>
      </c>
      <c r="O14" s="11">
        <f>G14+2*K14-L14/(1+J14)-H14</f>
        <v>11.8</v>
      </c>
      <c r="P14" s="7">
        <f>IF(N14="",0,IF(ABS((N14-O14))&lt;=0.01,1,-1))</f>
        <v>1</v>
      </c>
      <c r="Q14" s="30">
        <v>0.66946789630613202</v>
      </c>
      <c r="R14" s="19">
        <f>IF(L14 &lt; K14,10*LOG10(K14/L14),10*LOG10(L14/K14))</f>
        <v>0.66946789630613224</v>
      </c>
      <c r="S14" s="7">
        <f>IF(Q14="",0,IF(ABS((Q14-R14))&lt;=0.01,1,-1))</f>
        <v>1</v>
      </c>
      <c r="T14" s="29" t="s">
        <v>57</v>
      </c>
      <c r="U14" s="7">
        <v>1</v>
      </c>
      <c r="V14" s="29">
        <v>105</v>
      </c>
      <c r="W14" s="20">
        <f>(1+L14)*(1+2+3+4+5)</f>
        <v>105</v>
      </c>
      <c r="X14" s="7">
        <f>IF(V14="",0,IF(ABS((V14-W14))&lt;=0.01,1,-1))</f>
        <v>1</v>
      </c>
      <c r="Y14" s="30">
        <v>6</v>
      </c>
      <c r="Z14" s="20">
        <f>IF(L14&lt;3,10-L14,IF(L14&gt;6,1/L14,L14))</f>
        <v>6</v>
      </c>
      <c r="AA14" s="7">
        <f>IF(Y14="",0,IF(ABS((Y14-Z14))&lt;=0.001,1,-1))</f>
        <v>1</v>
      </c>
      <c r="AB14" s="29" t="s">
        <v>58</v>
      </c>
      <c r="AC14" s="29">
        <f>20*LOG(p/0.00002)/LOG(10)</f>
        <v>93.979400086720375</v>
      </c>
      <c r="AD14" s="7">
        <f>IF(AB14="",0,IF(ABS((AC14-93.9794))&lt;=0.01,1,-1))</f>
        <v>1</v>
      </c>
      <c r="AE14" s="47">
        <v>0</v>
      </c>
      <c r="AF14" s="24">
        <f>M14+P14+S14+U14+X14+AA14+AD14+AE14</f>
        <v>8</v>
      </c>
    </row>
    <row r="15" spans="1:32">
      <c r="A15" s="27">
        <v>13</v>
      </c>
      <c r="B15" s="28">
        <v>41985.752613750003</v>
      </c>
      <c r="C15" s="29" t="s">
        <v>59</v>
      </c>
      <c r="D15" s="29" t="s">
        <v>60</v>
      </c>
      <c r="E15" s="29">
        <v>239163</v>
      </c>
      <c r="F15" s="6">
        <v>1</v>
      </c>
      <c r="G15" s="6">
        <f>INT(E15/100000)</f>
        <v>2</v>
      </c>
      <c r="H15" s="6">
        <f>INT(($E15-100000*G15)/10000)</f>
        <v>3</v>
      </c>
      <c r="I15" s="6">
        <f>INT(($E15-100000*G15-10000*H15)/1000)</f>
        <v>9</v>
      </c>
      <c r="J15" s="6">
        <f>INT(($E15-100000*$G15-10000*$H15-1000*$I15)/100)</f>
        <v>1</v>
      </c>
      <c r="K15" s="6">
        <f>INT(($E15-100000*$G15-10000*$H15-1000*$I15-100*$J15)/10)</f>
        <v>6</v>
      </c>
      <c r="L15" s="6">
        <f>INT(($E15-100000*$G15-10000*$H15-1000*$I15-100*$J15-10*$K15))</f>
        <v>3</v>
      </c>
      <c r="M15" s="7">
        <v>2</v>
      </c>
      <c r="N15" s="30">
        <v>9.5</v>
      </c>
      <c r="O15" s="11">
        <f>G15+2*K15-L15/(1+J15)-H15</f>
        <v>9.5</v>
      </c>
      <c r="P15" s="7">
        <f>IF(N15="",0,IF(ABS((N15-O15))&lt;=0.01,1,-1))</f>
        <v>1</v>
      </c>
      <c r="Q15" s="30">
        <v>3.0102999566398099</v>
      </c>
      <c r="R15" s="19">
        <f>IF(L15 &lt; K15,10*LOG10(K15/L15),10*LOG10(L15/K15))</f>
        <v>3.0102999566398121</v>
      </c>
      <c r="S15" s="7">
        <f>IF(Q15="",0,IF(ABS((Q15-R15))&lt;=0.01,1,-1))</f>
        <v>1</v>
      </c>
      <c r="T15" s="29" t="s">
        <v>61</v>
      </c>
      <c r="U15" s="7">
        <v>1</v>
      </c>
      <c r="V15" s="29">
        <v>60</v>
      </c>
      <c r="W15" s="20">
        <f>(1+L15)*(1+2+3+4+5)</f>
        <v>60</v>
      </c>
      <c r="X15" s="7">
        <f>IF(V15="",0,IF(ABS((V15-W15))&lt;=0.01,1,-1))</f>
        <v>1</v>
      </c>
      <c r="Y15" s="30">
        <v>3</v>
      </c>
      <c r="Z15" s="20">
        <f>IF(L15&lt;3,10-L15,IF(L15&gt;6,1/L15,L15))</f>
        <v>3</v>
      </c>
      <c r="AA15" s="7">
        <f>IF(Y15="",0,IF(ABS((Y15-Z15))&lt;=0.001,1,-1))</f>
        <v>1</v>
      </c>
      <c r="AB15" s="29" t="s">
        <v>62</v>
      </c>
      <c r="AC15" s="29">
        <f>20*LOG(p/0.00002)/LOG(10)</f>
        <v>93.979400086720375</v>
      </c>
      <c r="AD15" s="7">
        <f>IF(AB15="",0,IF(ABS((AC15-93.9794))&lt;=0.01,1,-1))</f>
        <v>1</v>
      </c>
      <c r="AE15" s="47">
        <v>0</v>
      </c>
      <c r="AF15" s="24">
        <f>M15+P15+S15+U15+X15+AA15+AD15+AE15</f>
        <v>8</v>
      </c>
    </row>
    <row r="16" spans="1:32">
      <c r="A16" s="27">
        <v>14</v>
      </c>
      <c r="B16" s="28">
        <v>41985.752628530092</v>
      </c>
      <c r="C16" s="29" t="s">
        <v>63</v>
      </c>
      <c r="D16" s="29" t="s">
        <v>64</v>
      </c>
      <c r="E16" s="29">
        <v>239480</v>
      </c>
      <c r="F16" s="6">
        <v>1</v>
      </c>
      <c r="G16" s="6">
        <f>INT(E16/100000)</f>
        <v>2</v>
      </c>
      <c r="H16" s="6">
        <f>INT(($E16-100000*G16)/10000)</f>
        <v>3</v>
      </c>
      <c r="I16" s="6">
        <f>INT(($E16-100000*G16-10000*H16)/1000)</f>
        <v>9</v>
      </c>
      <c r="J16" s="6">
        <f>INT(($E16-100000*$G16-10000*$H16-1000*$I16)/100)</f>
        <v>4</v>
      </c>
      <c r="K16" s="6">
        <f>INT(($E16-100000*$G16-10000*$H16-1000*$I16-100*$J16)/10)</f>
        <v>8</v>
      </c>
      <c r="L16" s="6">
        <f>INT(($E16-100000*$G16-10000*$H16-1000*$I16-100*$J16-10*$K16))</f>
        <v>0</v>
      </c>
      <c r="M16" s="7">
        <v>2</v>
      </c>
      <c r="N16" s="30">
        <v>15</v>
      </c>
      <c r="O16" s="11">
        <f>G16+2*K16-L16/(1+J16)-H16</f>
        <v>15</v>
      </c>
      <c r="P16" s="7">
        <f>IF(N16="",0,IF(ABS((N16-O16))&lt;=0.01,1,-1))</f>
        <v>1</v>
      </c>
      <c r="Q16" s="30" t="s">
        <v>65</v>
      </c>
      <c r="R16" s="19" t="e">
        <f>IF(L16 &lt; K16,10*LOG10(K16/L16),10*LOG10(L16/K16))</f>
        <v>#DIV/0!</v>
      </c>
      <c r="S16" s="7">
        <v>1</v>
      </c>
      <c r="T16" s="29" t="s">
        <v>66</v>
      </c>
      <c r="U16" s="7">
        <v>1</v>
      </c>
      <c r="V16" s="29">
        <v>15</v>
      </c>
      <c r="W16" s="20">
        <f>(1+L16)*(1+2+3+4+5)</f>
        <v>15</v>
      </c>
      <c r="X16" s="7">
        <f>IF(V16="",0,IF(ABS((V16-W16))&lt;=0.01,1,-1))</f>
        <v>1</v>
      </c>
      <c r="Y16" s="30">
        <v>10</v>
      </c>
      <c r="Z16" s="20">
        <f>IF(L16&lt;3,10-L16,IF(L16&gt;6,1/L16,L16))</f>
        <v>10</v>
      </c>
      <c r="AA16" s="7">
        <f>IF(Y16="",0,IF(ABS((Y16-Z16))&lt;=0.001,1,-1))</f>
        <v>1</v>
      </c>
      <c r="AB16" s="29" t="s">
        <v>67</v>
      </c>
      <c r="AC16" s="29">
        <f>20*LOG(p/0.00002)/LOG(10)</f>
        <v>93.979400086720375</v>
      </c>
      <c r="AD16" s="7">
        <f>IF(AB16="",0,IF(ABS((AC16-93.9794))&lt;=0.01,1,-1))</f>
        <v>1</v>
      </c>
      <c r="AE16" s="47">
        <v>0</v>
      </c>
      <c r="AF16" s="24">
        <f>M16+P16+S16+U16+X16+AA16+AD16+AE16</f>
        <v>8</v>
      </c>
    </row>
    <row r="17" spans="1:32">
      <c r="A17" s="27">
        <v>15</v>
      </c>
      <c r="B17" s="28">
        <v>41985.75281331018</v>
      </c>
      <c r="C17" s="29" t="s">
        <v>68</v>
      </c>
      <c r="D17" s="29" t="s">
        <v>69</v>
      </c>
      <c r="E17" s="29">
        <v>223365</v>
      </c>
      <c r="F17" s="6">
        <v>1</v>
      </c>
      <c r="G17" s="6">
        <f>INT(E17/100000)</f>
        <v>2</v>
      </c>
      <c r="H17" s="6">
        <f>INT(($E17-100000*G17)/10000)</f>
        <v>2</v>
      </c>
      <c r="I17" s="6">
        <f>INT(($E17-100000*G17-10000*H17)/1000)</f>
        <v>3</v>
      </c>
      <c r="J17" s="6">
        <f>INT(($E17-100000*$G17-10000*$H17-1000*$I17)/100)</f>
        <v>3</v>
      </c>
      <c r="K17" s="6">
        <f>INT(($E17-100000*$G17-10000*$H17-1000*$I17-100*$J17)/10)</f>
        <v>6</v>
      </c>
      <c r="L17" s="6">
        <f>INT(($E17-100000*$G17-10000*$H17-1000*$I17-100*$J17-10*$K17))</f>
        <v>5</v>
      </c>
      <c r="M17" s="7">
        <v>2</v>
      </c>
      <c r="N17" s="30">
        <v>10.75</v>
      </c>
      <c r="O17" s="11">
        <f>G17+2*K17-L17/(1+J17)-H17</f>
        <v>10.75</v>
      </c>
      <c r="P17" s="7">
        <f>IF(N17="",0,IF(ABS((N17-O17))&lt;=0.01,1,-1))</f>
        <v>1</v>
      </c>
      <c r="Q17" s="30">
        <v>0.79181246047624798</v>
      </c>
      <c r="R17" s="19">
        <f>IF(L17 &lt; K17,10*LOG10(K17/L17),10*LOG10(L17/K17))</f>
        <v>0.7918124604762482</v>
      </c>
      <c r="S17" s="7">
        <f>IF(Q17="",0,IF(ABS((Q17-R17))&lt;=0.01,1,-1))</f>
        <v>1</v>
      </c>
      <c r="T17" s="29" t="s">
        <v>518</v>
      </c>
      <c r="U17" s="7">
        <v>1</v>
      </c>
      <c r="V17" s="29">
        <v>90</v>
      </c>
      <c r="W17" s="20">
        <f>(1+L17)*(1+2+3+4+5)</f>
        <v>90</v>
      </c>
      <c r="X17" s="7">
        <f>IF(V17="",0,IF(ABS((V17-W17))&lt;=0.01,1,-1))</f>
        <v>1</v>
      </c>
      <c r="Y17" s="30">
        <v>5</v>
      </c>
      <c r="Z17" s="20">
        <f>IF(L17&lt;3,10-L17,IF(L17&gt;6,1/L17,L17))</f>
        <v>5</v>
      </c>
      <c r="AA17" s="7">
        <f>IF(Y17="",0,IF(ABS((Y17-Z17))&lt;=0.001,1,-1))</f>
        <v>1</v>
      </c>
      <c r="AB17" s="29" t="s">
        <v>70</v>
      </c>
      <c r="AC17" s="29">
        <f>20*LOG(p/0.00002)/LOG(10)</f>
        <v>93.979400086720375</v>
      </c>
      <c r="AD17" s="7">
        <f>IF(AB17="",0,IF(ABS((AC17-93.9794))&lt;=0.01,1,-1))</f>
        <v>1</v>
      </c>
      <c r="AE17" s="47">
        <v>0</v>
      </c>
      <c r="AF17" s="24">
        <f>M17+P17+S17+U17+X17+AA17+AD17+AE17</f>
        <v>8</v>
      </c>
    </row>
    <row r="18" spans="1:32" ht="105.6">
      <c r="A18" s="27">
        <v>16</v>
      </c>
      <c r="B18" s="28">
        <v>41985.753033333327</v>
      </c>
      <c r="C18" s="29" t="s">
        <v>74</v>
      </c>
      <c r="D18" s="29" t="s">
        <v>75</v>
      </c>
      <c r="E18" s="29">
        <v>241044</v>
      </c>
      <c r="F18" s="6">
        <v>1</v>
      </c>
      <c r="G18" s="6">
        <f>INT(E18/100000)</f>
        <v>2</v>
      </c>
      <c r="H18" s="6">
        <f>INT(($E18-100000*G18)/10000)</f>
        <v>4</v>
      </c>
      <c r="I18" s="6">
        <f>INT(($E18-100000*G18-10000*H18)/1000)</f>
        <v>1</v>
      </c>
      <c r="J18" s="6">
        <f>INT(($E18-100000*$G18-10000*$H18-1000*$I18)/100)</f>
        <v>0</v>
      </c>
      <c r="K18" s="6">
        <f>INT(($E18-100000*$G18-10000*$H18-1000*$I18-100*$J18)/10)</f>
        <v>4</v>
      </c>
      <c r="L18" s="6">
        <f>INT(($E18-100000*$G18-10000*$H18-1000*$I18-100*$J18-10*$K18))</f>
        <v>4</v>
      </c>
      <c r="M18" s="7">
        <v>2</v>
      </c>
      <c r="N18" s="30">
        <v>2</v>
      </c>
      <c r="O18" s="11">
        <f>G18+2*K18-L18/(1+J18)-H18</f>
        <v>2</v>
      </c>
      <c r="P18" s="7">
        <f>IF(N18="",0,IF(ABS((N18-O18))&lt;=0.01,1,-1))</f>
        <v>1</v>
      </c>
      <c r="Q18" s="30">
        <v>0</v>
      </c>
      <c r="R18" s="19">
        <f>IF(L18 &lt; K18,10*LOG10(K18/L18),10*LOG10(L18/K18))</f>
        <v>0</v>
      </c>
      <c r="S18" s="7">
        <f>IF(Q18="",0,IF(ABS((Q18-R18))&lt;=0.01,1,-1))</f>
        <v>1</v>
      </c>
      <c r="T18" s="33" t="s">
        <v>76</v>
      </c>
      <c r="U18" s="7">
        <v>1</v>
      </c>
      <c r="V18" s="29">
        <v>75</v>
      </c>
      <c r="W18" s="20">
        <f>(1+L18)*(1+2+3+4+5)</f>
        <v>75</v>
      </c>
      <c r="X18" s="7">
        <f>IF(V18="",0,IF(ABS((V18-W18))&lt;=0.01,1,-1))</f>
        <v>1</v>
      </c>
      <c r="Y18" s="30">
        <v>4</v>
      </c>
      <c r="Z18" s="20">
        <f>IF(L18&lt;3,10-L18,IF(L18&gt;6,1/L18,L18))</f>
        <v>4</v>
      </c>
      <c r="AA18" s="7">
        <f>IF(Y18="",0,IF(ABS((Y18-Z18))&lt;=0.001,1,-1))</f>
        <v>1</v>
      </c>
      <c r="AB18" s="29" t="s">
        <v>581</v>
      </c>
      <c r="AC18" s="29">
        <f>20*LOG(p/0.00002)/LOG(10)</f>
        <v>93.979400086720375</v>
      </c>
      <c r="AD18" s="7">
        <f>IF(AB18="",0,IF(ABS((AC18-93.9794))&lt;=0.01,1,-1))</f>
        <v>1</v>
      </c>
      <c r="AE18" s="47">
        <v>0</v>
      </c>
      <c r="AF18" s="24">
        <f>M18+P18+S18+U18+X18+AA18+AD18+AE18</f>
        <v>8</v>
      </c>
    </row>
    <row r="19" spans="1:32" ht="105.6">
      <c r="A19" s="27">
        <v>17</v>
      </c>
      <c r="B19" s="28">
        <v>41985.759904606479</v>
      </c>
      <c r="C19" s="29" t="s">
        <v>79</v>
      </c>
      <c r="D19" s="29" t="s">
        <v>80</v>
      </c>
      <c r="E19" s="29">
        <v>239175</v>
      </c>
      <c r="F19" s="6">
        <v>1</v>
      </c>
      <c r="G19" s="6">
        <f>INT(E19/100000)</f>
        <v>2</v>
      </c>
      <c r="H19" s="6">
        <f>INT(($E19-100000*G19)/10000)</f>
        <v>3</v>
      </c>
      <c r="I19" s="6">
        <f>INT(($E19-100000*G19-10000*H19)/1000)</f>
        <v>9</v>
      </c>
      <c r="J19" s="6">
        <f>INT(($E19-100000*$G19-10000*$H19-1000*$I19)/100)</f>
        <v>1</v>
      </c>
      <c r="K19" s="6">
        <f>INT(($E19-100000*$G19-10000*$H19-1000*$I19-100*$J19)/10)</f>
        <v>7</v>
      </c>
      <c r="L19" s="6">
        <f>INT(($E19-100000*$G19-10000*$H19-1000*$I19-100*$J19-10*$K19))</f>
        <v>5</v>
      </c>
      <c r="M19" s="7">
        <v>2</v>
      </c>
      <c r="N19" s="30">
        <v>10.5</v>
      </c>
      <c r="O19" s="11">
        <f>G19+2*K19-L19/(1+J19)-H19</f>
        <v>10.5</v>
      </c>
      <c r="P19" s="7">
        <f>IF(N19="",0,IF(ABS((N19-O19))&lt;=0.01,1,-1))</f>
        <v>1</v>
      </c>
      <c r="Q19" s="30">
        <v>1.46128035678238</v>
      </c>
      <c r="R19" s="19">
        <f>IF(L19 &lt; K19,10*LOG10(K19/L19),10*LOG10(L19/K19))</f>
        <v>1.46128035678238</v>
      </c>
      <c r="S19" s="7">
        <f>IF(Q19="",0,IF(ABS((Q19-R19))&lt;=0.01,1,-1))</f>
        <v>1</v>
      </c>
      <c r="T19" s="33" t="s">
        <v>81</v>
      </c>
      <c r="U19" s="7">
        <v>1</v>
      </c>
      <c r="V19" s="29">
        <v>90</v>
      </c>
      <c r="W19" s="20">
        <f>(1+L19)*(1+2+3+4+5)</f>
        <v>90</v>
      </c>
      <c r="X19" s="7">
        <f>IF(V19="",0,IF(ABS((V19-W19))&lt;=0.01,1,-1))</f>
        <v>1</v>
      </c>
      <c r="Y19" s="30">
        <v>5</v>
      </c>
      <c r="Z19" s="20">
        <f>IF(L19&lt;3,10-L19,IF(L19&gt;6,1/L19,L19))</f>
        <v>5</v>
      </c>
      <c r="AA19" s="7">
        <f>IF(Y19="",0,IF(ABS((Y19-Z19))&lt;=0.001,1,-1))</f>
        <v>1</v>
      </c>
      <c r="AB19" s="29" t="s">
        <v>199</v>
      </c>
      <c r="AC19" s="29">
        <f>20*LOG(p/0.00002)/LOG(10)</f>
        <v>93.979400086720375</v>
      </c>
      <c r="AD19" s="7">
        <f>IF(AB19="",0,IF(ABS((AC19-93.9794))&lt;=0.01,1,-1))</f>
        <v>1</v>
      </c>
      <c r="AE19" s="47">
        <v>0</v>
      </c>
      <c r="AF19" s="24">
        <f>M19+P19+S19+U19+X19+AA19+AD19+AE19</f>
        <v>8</v>
      </c>
    </row>
    <row r="20" spans="1:32">
      <c r="A20" s="27">
        <v>18</v>
      </c>
      <c r="B20" s="28">
        <v>41985.753506944442</v>
      </c>
      <c r="C20" s="29" t="s">
        <v>82</v>
      </c>
      <c r="D20" s="29" t="s">
        <v>83</v>
      </c>
      <c r="E20" s="29">
        <v>242601</v>
      </c>
      <c r="F20" s="6">
        <v>1</v>
      </c>
      <c r="G20" s="6">
        <f>INT(E20/100000)</f>
        <v>2</v>
      </c>
      <c r="H20" s="6">
        <f>INT(($E20-100000*G20)/10000)</f>
        <v>4</v>
      </c>
      <c r="I20" s="6">
        <f>INT(($E20-100000*G20-10000*H20)/1000)</f>
        <v>2</v>
      </c>
      <c r="J20" s="6">
        <f>INT(($E20-100000*$G20-10000*$H20-1000*$I20)/100)</f>
        <v>6</v>
      </c>
      <c r="K20" s="6">
        <f>INT(($E20-100000*$G20-10000*$H20-1000*$I20-100*$J20)/10)</f>
        <v>0</v>
      </c>
      <c r="L20" s="6">
        <f>INT(($E20-100000*$G20-10000*$H20-1000*$I20-100*$J20-10*$K20))</f>
        <v>1</v>
      </c>
      <c r="M20" s="7">
        <v>2</v>
      </c>
      <c r="N20" s="30">
        <v>-2.1428571428571401</v>
      </c>
      <c r="O20" s="11">
        <f>G20+2*K20-L20/(1+J20)-H20</f>
        <v>-2.1428571428571428</v>
      </c>
      <c r="P20" s="7">
        <f>IF(N20="",0,IF(ABS((N20-O20))&lt;=0.01,1,-1))</f>
        <v>1</v>
      </c>
      <c r="Q20" s="30" t="s">
        <v>84</v>
      </c>
      <c r="R20" s="19" t="e">
        <f>IF(L20 &lt; K20,10*LOG10(K20/L20),10*LOG10(L20/K20))</f>
        <v>#DIV/0!</v>
      </c>
      <c r="S20" s="7">
        <v>1</v>
      </c>
      <c r="T20" s="29" t="s">
        <v>85</v>
      </c>
      <c r="U20" s="7">
        <v>1</v>
      </c>
      <c r="V20" s="29">
        <v>30</v>
      </c>
      <c r="W20" s="20">
        <f>(1+L20)*(1+2+3+4+5)</f>
        <v>30</v>
      </c>
      <c r="X20" s="7">
        <f>IF(V20="",0,IF(ABS((V20-W20))&lt;=0.01,1,-1))</f>
        <v>1</v>
      </c>
      <c r="Y20" s="30">
        <v>9</v>
      </c>
      <c r="Z20" s="20">
        <f>IF(L20&lt;3,10-L20,IF(L20&gt;6,1/L20,L20))</f>
        <v>9</v>
      </c>
      <c r="AA20" s="7">
        <f>IF(Y20="",0,IF(ABS((Y20-Z20))&lt;=0.001,1,-1))</f>
        <v>1</v>
      </c>
      <c r="AB20" s="29" t="s">
        <v>14</v>
      </c>
      <c r="AC20" s="29">
        <f>20*LOG(p/0.00002)/LOG(10)</f>
        <v>93.979400086720375</v>
      </c>
      <c r="AD20" s="7">
        <f>IF(AB20="",0,IF(ABS((AC20-93.9794))&lt;=0.01,1,-1))</f>
        <v>1</v>
      </c>
      <c r="AE20" s="47">
        <v>0</v>
      </c>
      <c r="AF20" s="24">
        <f>M20+P20+S20+U20+X20+AA20+AD20+AE20</f>
        <v>8</v>
      </c>
    </row>
    <row r="21" spans="1:32">
      <c r="A21" s="27">
        <v>19</v>
      </c>
      <c r="B21" s="28">
        <v>41985.753672604165</v>
      </c>
      <c r="C21" s="29" t="s">
        <v>86</v>
      </c>
      <c r="D21" s="29" t="s">
        <v>87</v>
      </c>
      <c r="E21" s="29">
        <v>241028</v>
      </c>
      <c r="F21" s="6">
        <v>1</v>
      </c>
      <c r="G21" s="6">
        <f>INT(E21/100000)</f>
        <v>2</v>
      </c>
      <c r="H21" s="6">
        <f>INT(($E21-100000*G21)/10000)</f>
        <v>4</v>
      </c>
      <c r="I21" s="6">
        <f>INT(($E21-100000*G21-10000*H21)/1000)</f>
        <v>1</v>
      </c>
      <c r="J21" s="6">
        <f>INT(($E21-100000*$G21-10000*$H21-1000*$I21)/100)</f>
        <v>0</v>
      </c>
      <c r="K21" s="6">
        <f>INT(($E21-100000*$G21-10000*$H21-1000*$I21-100*$J21)/10)</f>
        <v>2</v>
      </c>
      <c r="L21" s="6">
        <f>INT(($E21-100000*$G21-10000*$H21-1000*$I21-100*$J21-10*$K21))</f>
        <v>8</v>
      </c>
      <c r="M21" s="7">
        <v>2</v>
      </c>
      <c r="N21" s="30">
        <v>-6</v>
      </c>
      <c r="O21" s="11">
        <f>G21+2*K21-L21/(1+J21)-H21</f>
        <v>-6</v>
      </c>
      <c r="P21" s="7">
        <f>IF(N21="",0,IF(ABS((N21-O21))&lt;=0.01,1,-1))</f>
        <v>1</v>
      </c>
      <c r="Q21" s="30">
        <v>6.0205999132796197</v>
      </c>
      <c r="R21" s="19">
        <f>IF(L21 &lt; K21,10*LOG10(K21/L21),10*LOG10(L21/K21))</f>
        <v>6.0205999132796242</v>
      </c>
      <c r="S21" s="7">
        <f>IF(Q21="",0,IF(ABS((Q21-R21))&lt;=0.01,1,-1))</f>
        <v>1</v>
      </c>
      <c r="T21" s="29" t="s">
        <v>88</v>
      </c>
      <c r="U21" s="7">
        <v>1</v>
      </c>
      <c r="V21" s="29">
        <v>135</v>
      </c>
      <c r="W21" s="20">
        <f>(1+L21)*(1+2+3+4+5)</f>
        <v>135</v>
      </c>
      <c r="X21" s="7">
        <f>IF(V21="",0,IF(ABS((V21-W21))&lt;=0.01,1,-1))</f>
        <v>1</v>
      </c>
      <c r="Y21" s="30">
        <v>0.125</v>
      </c>
      <c r="Z21" s="20">
        <f>IF(L21&lt;3,10-L21,IF(L21&gt;6,1/L21,L21))</f>
        <v>0.125</v>
      </c>
      <c r="AA21" s="7">
        <f>IF(Y21="",0,IF(ABS((Y21-Z21))&lt;=0.001,1,-1))</f>
        <v>1</v>
      </c>
      <c r="AB21" s="29" t="s">
        <v>89</v>
      </c>
      <c r="AC21" s="29">
        <f>20*LOG(p/0.00002)/LOG(10)</f>
        <v>93.979400086720375</v>
      </c>
      <c r="AD21" s="7">
        <f>IF(AB21="",0,IF(ABS((AC21-93.9794))&lt;=0.01,1,-1))</f>
        <v>1</v>
      </c>
      <c r="AE21" s="47">
        <v>0</v>
      </c>
      <c r="AF21" s="24">
        <f>M21+P21+S21+U21+X21+AA21+AD21+AE21</f>
        <v>8</v>
      </c>
    </row>
    <row r="22" spans="1:32">
      <c r="A22" s="27">
        <v>20</v>
      </c>
      <c r="B22" s="28">
        <v>41985.753959861111</v>
      </c>
      <c r="C22" s="29" t="s">
        <v>93</v>
      </c>
      <c r="D22" s="29" t="s">
        <v>94</v>
      </c>
      <c r="E22" s="29">
        <v>239619</v>
      </c>
      <c r="F22" s="6">
        <v>1</v>
      </c>
      <c r="G22" s="6">
        <f>INT(E22/100000)</f>
        <v>2</v>
      </c>
      <c r="H22" s="6">
        <f>INT(($E22-100000*G22)/10000)</f>
        <v>3</v>
      </c>
      <c r="I22" s="6">
        <f>INT(($E22-100000*G22-10000*H22)/1000)</f>
        <v>9</v>
      </c>
      <c r="J22" s="6">
        <f>INT(($E22-100000*$G22-10000*$H22-1000*$I22)/100)</f>
        <v>6</v>
      </c>
      <c r="K22" s="6">
        <f>INT(($E22-100000*$G22-10000*$H22-1000*$I22-100*$J22)/10)</f>
        <v>1</v>
      </c>
      <c r="L22" s="6">
        <f>INT(($E22-100000*$G22-10000*$H22-1000*$I22-100*$J22-10*$K22))</f>
        <v>9</v>
      </c>
      <c r="M22" s="7">
        <v>2</v>
      </c>
      <c r="N22" s="30">
        <v>-0.28571428571428498</v>
      </c>
      <c r="O22" s="11">
        <f>G22+2*K22-L22/(1+J22)-H22</f>
        <v>-0.28571428571428559</v>
      </c>
      <c r="P22" s="7">
        <f>IF(N22="",0,IF(ABS((N22-O22))&lt;=0.01,1,-1))</f>
        <v>1</v>
      </c>
      <c r="Q22" s="30">
        <v>9.5424250943932503</v>
      </c>
      <c r="R22" s="19">
        <f>IF(L22 &lt; K22,10*LOG10(K22/L22),10*LOG10(L22/K22))</f>
        <v>9.5424250943932485</v>
      </c>
      <c r="S22" s="7">
        <f>IF(Q22="",0,IF(ABS((Q22-R22))&lt;=0.01,1,-1))</f>
        <v>1</v>
      </c>
      <c r="T22" s="29" t="s">
        <v>95</v>
      </c>
      <c r="U22" s="7">
        <v>1</v>
      </c>
      <c r="V22" s="29">
        <v>150</v>
      </c>
      <c r="W22" s="20">
        <f>(1+L22)*(1+2+3+4+5)</f>
        <v>150</v>
      </c>
      <c r="X22" s="7">
        <f>IF(V22="",0,IF(ABS((V22-W22))&lt;=0.01,1,-1))</f>
        <v>1</v>
      </c>
      <c r="Y22" s="30">
        <v>0.111111111</v>
      </c>
      <c r="Z22" s="20">
        <f>IF(L22&lt;3,10-L22,IF(L22&gt;6,1/L22,L22))</f>
        <v>0.1111111111111111</v>
      </c>
      <c r="AA22" s="7">
        <f>IF(Y22="",0,IF(ABS((Y22-Z22))&lt;=0.001,1,-1))</f>
        <v>1</v>
      </c>
      <c r="AB22" s="29" t="s">
        <v>96</v>
      </c>
      <c r="AC22" s="29">
        <f>20*LOG(p/0.00002)/LOG(10)</f>
        <v>93.979400086720375</v>
      </c>
      <c r="AD22" s="7">
        <f>IF(AB22="",0,IF(ABS((AC22-93.9794))&lt;=0.01,1,-1))</f>
        <v>1</v>
      </c>
      <c r="AE22" s="47">
        <v>0</v>
      </c>
      <c r="AF22" s="24">
        <f>M22+P22+S22+U22+X22+AA22+AD22+AE22</f>
        <v>8</v>
      </c>
    </row>
    <row r="23" spans="1:32">
      <c r="A23" s="27">
        <v>21</v>
      </c>
      <c r="B23" s="28">
        <v>41985.754504803241</v>
      </c>
      <c r="C23" s="29" t="s">
        <v>107</v>
      </c>
      <c r="D23" s="29" t="s">
        <v>108</v>
      </c>
      <c r="E23" s="29">
        <v>232686</v>
      </c>
      <c r="F23" s="6">
        <v>1</v>
      </c>
      <c r="G23" s="6">
        <f>INT(E23/100000)</f>
        <v>2</v>
      </c>
      <c r="H23" s="6">
        <f>INT(($E23-100000*G23)/10000)</f>
        <v>3</v>
      </c>
      <c r="I23" s="6">
        <f>INT(($E23-100000*G23-10000*H23)/1000)</f>
        <v>2</v>
      </c>
      <c r="J23" s="6">
        <f>INT(($E23-100000*$G23-10000*$H23-1000*$I23)/100)</f>
        <v>6</v>
      </c>
      <c r="K23" s="6">
        <f>INT(($E23-100000*$G23-10000*$H23-1000*$I23-100*$J23)/10)</f>
        <v>8</v>
      </c>
      <c r="L23" s="6">
        <f>INT(($E23-100000*$G23-10000*$H23-1000*$I23-100*$J23-10*$K23))</f>
        <v>6</v>
      </c>
      <c r="M23" s="7">
        <v>2</v>
      </c>
      <c r="N23" s="30">
        <v>14.1428571428571</v>
      </c>
      <c r="O23" s="11">
        <f>G23+2*K23-L23/(1+J23)-H23</f>
        <v>14.142857142857142</v>
      </c>
      <c r="P23" s="7">
        <f>IF(N23="",0,IF(ABS((N23-O23))&lt;=0.01,1,-1))</f>
        <v>1</v>
      </c>
      <c r="Q23" s="30">
        <v>1.2493873660829899</v>
      </c>
      <c r="R23" s="19">
        <f>IF(L23 &lt; K23,10*LOG10(K23/L23),10*LOG10(L23/K23))</f>
        <v>1.2493873660829993</v>
      </c>
      <c r="S23" s="7">
        <f>IF(Q23="",0,IF(ABS((Q23-R23))&lt;=0.01,1,-1))</f>
        <v>1</v>
      </c>
      <c r="T23" s="29" t="s">
        <v>109</v>
      </c>
      <c r="U23" s="7">
        <v>1</v>
      </c>
      <c r="V23" s="29">
        <v>105</v>
      </c>
      <c r="W23" s="20">
        <f>(1+L23)*(1+2+3+4+5)</f>
        <v>105</v>
      </c>
      <c r="X23" s="7">
        <f>IF(V23="",0,IF(ABS((V23-W23))&lt;=0.01,1,-1))</f>
        <v>1</v>
      </c>
      <c r="Y23" s="30">
        <v>6</v>
      </c>
      <c r="Z23" s="20">
        <f>IF(L23&lt;3,10-L23,IF(L23&gt;6,1/L23,L23))</f>
        <v>6</v>
      </c>
      <c r="AA23" s="7">
        <f>IF(Y23="",0,IF(ABS((Y23-Z23))&lt;=0.001,1,-1))</f>
        <v>1</v>
      </c>
      <c r="AB23" s="29" t="s">
        <v>14</v>
      </c>
      <c r="AC23" s="29">
        <f>20*LOG(p/0.00002)/LOG(10)</f>
        <v>93.979400086720375</v>
      </c>
      <c r="AD23" s="7">
        <f>IF(AB23="",0,IF(ABS((AC23-93.9794))&lt;=0.01,1,-1))</f>
        <v>1</v>
      </c>
      <c r="AE23" s="47">
        <v>0</v>
      </c>
      <c r="AF23" s="24">
        <f>M23+P23+S23+U23+X23+AA23+AD23+AE23</f>
        <v>8</v>
      </c>
    </row>
    <row r="24" spans="1:32">
      <c r="A24" s="27">
        <v>22</v>
      </c>
      <c r="B24" s="28">
        <v>41985.754598518521</v>
      </c>
      <c r="C24" s="29" t="s">
        <v>110</v>
      </c>
      <c r="D24" s="29" t="s">
        <v>111</v>
      </c>
      <c r="E24" s="29">
        <v>233311</v>
      </c>
      <c r="F24" s="6">
        <v>1</v>
      </c>
      <c r="G24" s="6">
        <f>INT(E24/100000)</f>
        <v>2</v>
      </c>
      <c r="H24" s="6">
        <f>INT(($E24-100000*G24)/10000)</f>
        <v>3</v>
      </c>
      <c r="I24" s="6">
        <f>INT(($E24-100000*G24-10000*H24)/1000)</f>
        <v>3</v>
      </c>
      <c r="J24" s="6">
        <f>INT(($E24-100000*$G24-10000*$H24-1000*$I24)/100)</f>
        <v>3</v>
      </c>
      <c r="K24" s="6">
        <f>INT(($E24-100000*$G24-10000*$H24-1000*$I24-100*$J24)/10)</f>
        <v>1</v>
      </c>
      <c r="L24" s="6">
        <f>INT(($E24-100000*$G24-10000*$H24-1000*$I24-100*$J24-10*$K24))</f>
        <v>1</v>
      </c>
      <c r="M24" s="7">
        <v>2</v>
      </c>
      <c r="N24" s="30">
        <v>0.75</v>
      </c>
      <c r="O24" s="11">
        <f>G24+2*K24-L24/(1+J24)-H24</f>
        <v>0.75</v>
      </c>
      <c r="P24" s="7">
        <f>IF(N24="",0,IF(ABS((N24-O24))&lt;=0.01,1,-1))</f>
        <v>1</v>
      </c>
      <c r="Q24" s="30">
        <v>0</v>
      </c>
      <c r="R24" s="19">
        <f>IF(L24 &lt; K24,10*LOG10(K24/L24),10*LOG10(L24/K24))</f>
        <v>0</v>
      </c>
      <c r="S24" s="7">
        <f>IF(Q24="",0,IF(ABS((Q24-R24))&lt;=0.01,1,-1))</f>
        <v>1</v>
      </c>
      <c r="T24" s="29" t="s">
        <v>112</v>
      </c>
      <c r="U24" s="7">
        <v>1</v>
      </c>
      <c r="V24" s="29">
        <v>30</v>
      </c>
      <c r="W24" s="20">
        <f>(1+L24)*(1+2+3+4+5)</f>
        <v>30</v>
      </c>
      <c r="X24" s="7">
        <f>IF(V24="",0,IF(ABS((V24-W24))&lt;=0.01,1,-1))</f>
        <v>1</v>
      </c>
      <c r="Y24" s="30">
        <v>9</v>
      </c>
      <c r="Z24" s="20">
        <f>IF(L24&lt;3,10-L24,IF(L24&gt;6,1/L24,L24))</f>
        <v>9</v>
      </c>
      <c r="AA24" s="7">
        <f>IF(Y24="",0,IF(ABS((Y24-Z24))&lt;=0.001,1,-1))</f>
        <v>1</v>
      </c>
      <c r="AB24" s="29" t="s">
        <v>14</v>
      </c>
      <c r="AC24" s="29">
        <f>20*LOG(p/0.00002)/LOG(10)</f>
        <v>93.979400086720375</v>
      </c>
      <c r="AD24" s="7">
        <f>IF(AB24="",0,IF(ABS((AC24-93.9794))&lt;=0.01,1,-1))</f>
        <v>1</v>
      </c>
      <c r="AE24" s="47">
        <v>0</v>
      </c>
      <c r="AF24" s="24">
        <f>M24+P24+S24+U24+X24+AA24+AD24+AE24</f>
        <v>8</v>
      </c>
    </row>
    <row r="25" spans="1:32">
      <c r="A25" s="27">
        <v>23</v>
      </c>
      <c r="B25" s="28">
        <v>41985.754618807863</v>
      </c>
      <c r="C25" s="29" t="s">
        <v>113</v>
      </c>
      <c r="D25" s="29" t="s">
        <v>114</v>
      </c>
      <c r="E25" s="29">
        <v>242665</v>
      </c>
      <c r="F25" s="6">
        <v>1</v>
      </c>
      <c r="G25" s="6">
        <f>INT(E25/100000)</f>
        <v>2</v>
      </c>
      <c r="H25" s="6">
        <f>INT(($E25-100000*G25)/10000)</f>
        <v>4</v>
      </c>
      <c r="I25" s="6">
        <f>INT(($E25-100000*G25-10000*H25)/1000)</f>
        <v>2</v>
      </c>
      <c r="J25" s="6">
        <f>INT(($E25-100000*$G25-10000*$H25-1000*$I25)/100)</f>
        <v>6</v>
      </c>
      <c r="K25" s="6">
        <f>INT(($E25-100000*$G25-10000*$H25-1000*$I25-100*$J25)/10)</f>
        <v>6</v>
      </c>
      <c r="L25" s="6">
        <f>INT(($E25-100000*$G25-10000*$H25-1000*$I25-100*$J25-10*$K25))</f>
        <v>5</v>
      </c>
      <c r="M25" s="7">
        <v>2</v>
      </c>
      <c r="N25" s="30">
        <v>9.2857142857142794</v>
      </c>
      <c r="O25" s="11">
        <f>G25+2*K25-L25/(1+J25)-H25</f>
        <v>9.2857142857142865</v>
      </c>
      <c r="P25" s="7">
        <f>IF(N25="",0,IF(ABS((N25-O25))&lt;=0.01,1,-1))</f>
        <v>1</v>
      </c>
      <c r="Q25" s="30">
        <v>0.79181246047624798</v>
      </c>
      <c r="R25" s="19">
        <f>IF(L25 &lt; K25,10*LOG10(K25/L25),10*LOG10(L25/K25))</f>
        <v>0.7918124604762482</v>
      </c>
      <c r="S25" s="7">
        <f>IF(Q25="",0,IF(ABS((Q25-R25))&lt;=0.01,1,-1))</f>
        <v>1</v>
      </c>
      <c r="T25" s="29" t="s">
        <v>115</v>
      </c>
      <c r="U25" s="7">
        <v>1</v>
      </c>
      <c r="V25" s="29">
        <v>90</v>
      </c>
      <c r="W25" s="20">
        <f>(1+L25)*(1+2+3+4+5)</f>
        <v>90</v>
      </c>
      <c r="X25" s="7">
        <f>IF(V25="",0,IF(ABS((V25-W25))&lt;=0.01,1,-1))</f>
        <v>1</v>
      </c>
      <c r="Y25" s="30">
        <v>5</v>
      </c>
      <c r="Z25" s="20">
        <f>IF(L25&lt;3,10-L25,IF(L25&gt;6,1/L25,L25))</f>
        <v>5</v>
      </c>
      <c r="AA25" s="7">
        <f>IF(Y25="",0,IF(ABS((Y25-Z25))&lt;=0.001,1,-1))</f>
        <v>1</v>
      </c>
      <c r="AB25" s="29" t="s">
        <v>199</v>
      </c>
      <c r="AC25" s="29">
        <f>20*LOG(p/0.00002)/LOG(10)</f>
        <v>93.979400086720375</v>
      </c>
      <c r="AD25" s="7">
        <f>IF(AB25="",0,IF(ABS((AC25-93.9794))&lt;=0.01,1,-1))</f>
        <v>1</v>
      </c>
      <c r="AE25" s="47">
        <v>0</v>
      </c>
      <c r="AF25" s="24">
        <f>M25+P25+S25+U25+X25+AA25+AD25+AE25</f>
        <v>8</v>
      </c>
    </row>
    <row r="26" spans="1:32">
      <c r="A26" s="27">
        <v>24</v>
      </c>
      <c r="B26" s="28">
        <v>41985.755378043985</v>
      </c>
      <c r="C26" s="29" t="s">
        <v>120</v>
      </c>
      <c r="D26" s="29" t="s">
        <v>121</v>
      </c>
      <c r="E26" s="29">
        <v>242310</v>
      </c>
      <c r="F26" s="6">
        <v>1</v>
      </c>
      <c r="G26" s="6">
        <f>INT(E26/100000)</f>
        <v>2</v>
      </c>
      <c r="H26" s="6">
        <f>INT(($E26-100000*G26)/10000)</f>
        <v>4</v>
      </c>
      <c r="I26" s="6">
        <f>INT(($E26-100000*G26-10000*H26)/1000)</f>
        <v>2</v>
      </c>
      <c r="J26" s="6">
        <f>INT(($E26-100000*$G26-10000*$H26-1000*$I26)/100)</f>
        <v>3</v>
      </c>
      <c r="K26" s="6">
        <f>INT(($E26-100000*$G26-10000*$H26-1000*$I26-100*$J26)/10)</f>
        <v>1</v>
      </c>
      <c r="L26" s="6">
        <f>INT(($E26-100000*$G26-10000*$H26-1000*$I26-100*$J26-10*$K26))</f>
        <v>0</v>
      </c>
      <c r="M26" s="7">
        <v>2</v>
      </c>
      <c r="N26" s="30">
        <v>0</v>
      </c>
      <c r="O26" s="11">
        <f>G26+2*K26-L26/(1+J26)-H26</f>
        <v>0</v>
      </c>
      <c r="P26" s="7">
        <f>IF(N26="",0,IF(ABS((N26-O26))&lt;=0.01,1,-1))</f>
        <v>1</v>
      </c>
      <c r="Q26" s="30" t="s">
        <v>122</v>
      </c>
      <c r="R26" s="19" t="e">
        <f>IF(L26 &lt; K26,10*LOG10(K26/L26),10*LOG10(L26/K26))</f>
        <v>#DIV/0!</v>
      </c>
      <c r="S26" s="7">
        <v>1</v>
      </c>
      <c r="T26" s="29" t="s">
        <v>123</v>
      </c>
      <c r="U26" s="7">
        <v>1</v>
      </c>
      <c r="V26" s="29">
        <v>15</v>
      </c>
      <c r="W26" s="20">
        <f>(1+L26)*(1+2+3+4+5)</f>
        <v>15</v>
      </c>
      <c r="X26" s="7">
        <f>IF(V26="",0,IF(ABS((V26-W26))&lt;=0.01,1,-1))</f>
        <v>1</v>
      </c>
      <c r="Y26" s="30">
        <v>10</v>
      </c>
      <c r="Z26" s="20">
        <f>IF(L26&lt;3,10-L26,IF(L26&gt;6,1/L26,L26))</f>
        <v>10</v>
      </c>
      <c r="AA26" s="7">
        <f>IF(Y26="",0,IF(ABS((Y26-Z26))&lt;=0.001,1,-1))</f>
        <v>1</v>
      </c>
      <c r="AB26" s="29" t="s">
        <v>124</v>
      </c>
      <c r="AC26" s="29">
        <f>20*LOG(p/0.00002)/LOG(10)</f>
        <v>93.979400086720375</v>
      </c>
      <c r="AD26" s="7">
        <f>IF(AB26="",0,IF(ABS((AC26-93.9794))&lt;=0.01,1,-1))</f>
        <v>1</v>
      </c>
      <c r="AE26" s="47">
        <v>0</v>
      </c>
      <c r="AF26" s="24">
        <f>M26+P26+S26+U26+X26+AA26+AD26+AE26</f>
        <v>8</v>
      </c>
    </row>
    <row r="27" spans="1:32">
      <c r="A27" s="27">
        <v>25</v>
      </c>
      <c r="B27" s="28">
        <v>41985.755359976851</v>
      </c>
      <c r="C27" s="29" t="s">
        <v>125</v>
      </c>
      <c r="D27" s="29" t="s">
        <v>126</v>
      </c>
      <c r="E27" s="29">
        <v>239345</v>
      </c>
      <c r="F27" s="6">
        <v>1</v>
      </c>
      <c r="G27" s="6">
        <f>INT(E27/100000)</f>
        <v>2</v>
      </c>
      <c r="H27" s="6">
        <f>INT(($E27-100000*G27)/10000)</f>
        <v>3</v>
      </c>
      <c r="I27" s="6">
        <f>INT(($E27-100000*G27-10000*H27)/1000)</f>
        <v>9</v>
      </c>
      <c r="J27" s="6">
        <f>INT(($E27-100000*$G27-10000*$H27-1000*$I27)/100)</f>
        <v>3</v>
      </c>
      <c r="K27" s="6">
        <f>INT(($E27-100000*$G27-10000*$H27-1000*$I27-100*$J27)/10)</f>
        <v>4</v>
      </c>
      <c r="L27" s="6">
        <f>INT(($E27-100000*$G27-10000*$H27-1000*$I27-100*$J27-10*$K27))</f>
        <v>5</v>
      </c>
      <c r="M27" s="7">
        <v>2</v>
      </c>
      <c r="N27" s="30">
        <v>5.75</v>
      </c>
      <c r="O27" s="11">
        <f>G27+2*K27-L27/(1+J27)-H27</f>
        <v>5.75</v>
      </c>
      <c r="P27" s="7">
        <f>IF(N27="",0,IF(ABS((N27-O27))&lt;=0.01,1,-1))</f>
        <v>1</v>
      </c>
      <c r="Q27" s="30">
        <v>0.96910013008056395</v>
      </c>
      <c r="R27" s="19">
        <f>IF(L27 &lt; K27,10*LOG10(K27/L27),10*LOG10(L27/K27))</f>
        <v>0.96910013008056417</v>
      </c>
      <c r="S27" s="7">
        <f>IF(Q27="",0,IF(ABS((Q27-R27))&lt;=0.01,1,-1))</f>
        <v>1</v>
      </c>
      <c r="T27" s="29" t="s">
        <v>522</v>
      </c>
      <c r="U27" s="7">
        <v>1</v>
      </c>
      <c r="V27" s="29">
        <v>90</v>
      </c>
      <c r="W27" s="20">
        <f>(1+L27)*(1+2+3+4+5)</f>
        <v>90</v>
      </c>
      <c r="X27" s="7">
        <f>IF(V27="",0,IF(ABS((V27-W27))&lt;=0.01,1,-1))</f>
        <v>1</v>
      </c>
      <c r="Y27" s="30">
        <v>5</v>
      </c>
      <c r="Z27" s="20">
        <f>IF(L27&lt;3,10-L27,IF(L27&gt;6,1/L27,L27))</f>
        <v>5</v>
      </c>
      <c r="AA27" s="7">
        <f>IF(Y27="",0,IF(ABS((Y27-Z27))&lt;=0.001,1,-1))</f>
        <v>1</v>
      </c>
      <c r="AB27" s="29" t="s">
        <v>199</v>
      </c>
      <c r="AC27" s="29">
        <f>20*LOG(p/0.00002)/LOG(10)</f>
        <v>93.979400086720375</v>
      </c>
      <c r="AD27" s="7">
        <f>IF(AB27="",0,IF(ABS((AC27-93.9794))&lt;=0.01,1,-1))</f>
        <v>1</v>
      </c>
      <c r="AE27" s="47">
        <v>0</v>
      </c>
      <c r="AF27" s="24">
        <f>M27+P27+S27+U27+X27+AA27+AD27+AE27</f>
        <v>8</v>
      </c>
    </row>
    <row r="28" spans="1:32">
      <c r="A28" s="27">
        <v>26</v>
      </c>
      <c r="B28" s="28">
        <v>41985.755830844908</v>
      </c>
      <c r="C28" s="29" t="s">
        <v>127</v>
      </c>
      <c r="D28" s="29" t="s">
        <v>128</v>
      </c>
      <c r="E28" s="29">
        <v>245117</v>
      </c>
      <c r="F28" s="6">
        <v>1</v>
      </c>
      <c r="G28" s="6">
        <f>INT(E28/100000)</f>
        <v>2</v>
      </c>
      <c r="H28" s="6">
        <f>INT(($E28-100000*G28)/10000)</f>
        <v>4</v>
      </c>
      <c r="I28" s="6">
        <f>INT(($E28-100000*G28-10000*H28)/1000)</f>
        <v>5</v>
      </c>
      <c r="J28" s="6">
        <f>INT(($E28-100000*$G28-10000*$H28-1000*$I28)/100)</f>
        <v>1</v>
      </c>
      <c r="K28" s="6">
        <f>INT(($E28-100000*$G28-10000*$H28-1000*$I28-100*$J28)/10)</f>
        <v>1</v>
      </c>
      <c r="L28" s="6">
        <f>INT(($E28-100000*$G28-10000*$H28-1000*$I28-100*$J28-10*$K28))</f>
        <v>7</v>
      </c>
      <c r="M28" s="7">
        <v>2</v>
      </c>
      <c r="N28" s="30">
        <v>-3.5</v>
      </c>
      <c r="O28" s="11">
        <f>G28+2*K28-L28/(1+J28)-H28</f>
        <v>-3.5</v>
      </c>
      <c r="P28" s="7">
        <f>IF(N28="",0,IF(ABS((N28-O28))&lt;=0.01,1,-1))</f>
        <v>1</v>
      </c>
      <c r="Q28" s="30">
        <v>8.4509804001425604</v>
      </c>
      <c r="R28" s="19">
        <f>IF(L28 &lt; K28,10*LOG10(K28/L28),10*LOG10(L28/K28))</f>
        <v>8.4509804001425675</v>
      </c>
      <c r="S28" s="7">
        <f>IF(Q28="",0,IF(ABS((Q28-R28))&lt;=0.01,1,-1))</f>
        <v>1</v>
      </c>
      <c r="T28" s="29" t="s">
        <v>129</v>
      </c>
      <c r="U28" s="7">
        <v>1</v>
      </c>
      <c r="V28" s="29">
        <v>120</v>
      </c>
      <c r="W28" s="20">
        <f>(1+L28)*(1+2+3+4+5)</f>
        <v>120</v>
      </c>
      <c r="X28" s="7">
        <f>IF(V28="",0,IF(ABS((V28-W28))&lt;=0.01,1,-1))</f>
        <v>1</v>
      </c>
      <c r="Y28" s="30">
        <v>0.14285714285714199</v>
      </c>
      <c r="Z28" s="20">
        <f>IF(L28&lt;3,10-L28,IF(L28&gt;6,1/L28,L28))</f>
        <v>0.14285714285714285</v>
      </c>
      <c r="AA28" s="7">
        <f>IF(Y28="",0,IF(ABS((Y28-Z28))&lt;=0.001,1,-1))</f>
        <v>1</v>
      </c>
      <c r="AB28" s="29" t="s">
        <v>130</v>
      </c>
      <c r="AC28" s="29">
        <f>20*LOG(p/(0.00002))/LOG(10)</f>
        <v>93.979400086720375</v>
      </c>
      <c r="AD28" s="7">
        <f>IF(AB28="",0,IF(ABS((AC28-93.9794))&lt;=0.01,1,-1))</f>
        <v>1</v>
      </c>
      <c r="AE28" s="47">
        <v>0</v>
      </c>
      <c r="AF28" s="24">
        <f>M28+P28+S28+U28+X28+AA28+AD28+AE28</f>
        <v>8</v>
      </c>
    </row>
    <row r="29" spans="1:32">
      <c r="A29" s="27">
        <v>27</v>
      </c>
      <c r="B29" s="28">
        <v>41985.758720949074</v>
      </c>
      <c r="C29" s="29" t="s">
        <v>134</v>
      </c>
      <c r="D29" s="29" t="s">
        <v>135</v>
      </c>
      <c r="E29" s="29">
        <v>244166</v>
      </c>
      <c r="F29" s="6">
        <v>1</v>
      </c>
      <c r="G29" s="6">
        <f>INT(E29/100000)</f>
        <v>2</v>
      </c>
      <c r="H29" s="6">
        <f>INT(($E29-100000*G29)/10000)</f>
        <v>4</v>
      </c>
      <c r="I29" s="6">
        <f>INT(($E29-100000*G29-10000*H29)/1000)</f>
        <v>4</v>
      </c>
      <c r="J29" s="6">
        <f>INT(($E29-100000*$G29-10000*$H29-1000*$I29)/100)</f>
        <v>1</v>
      </c>
      <c r="K29" s="6">
        <f>INT(($E29-100000*$G29-10000*$H29-1000*$I29-100*$J29)/10)</f>
        <v>6</v>
      </c>
      <c r="L29" s="6">
        <f>INT(($E29-100000*$G29-10000*$H29-1000*$I29-100*$J29-10*$K29))</f>
        <v>6</v>
      </c>
      <c r="M29" s="7">
        <v>2</v>
      </c>
      <c r="N29" s="30">
        <v>7</v>
      </c>
      <c r="O29" s="11">
        <f>G29+2*K29-L29/(1+J29)-H29</f>
        <v>7</v>
      </c>
      <c r="P29" s="7">
        <f>IF(N29="",0,IF(ABS((N29-O29))&lt;=0.01,1,-1))</f>
        <v>1</v>
      </c>
      <c r="Q29" s="30">
        <v>0</v>
      </c>
      <c r="R29" s="19">
        <f>IF(L29 &lt; K29,10*LOG10(K29/L29),10*LOG10(L29/K29))</f>
        <v>0</v>
      </c>
      <c r="S29" s="7">
        <f>IF(Q29="",0,IF(ABS((Q29-R29))&lt;=0.01,1,-1))</f>
        <v>1</v>
      </c>
      <c r="T29" s="29" t="s">
        <v>136</v>
      </c>
      <c r="U29" s="7">
        <v>1</v>
      </c>
      <c r="V29" s="29">
        <v>105</v>
      </c>
      <c r="W29" s="20">
        <f>(1+L29)*(1+2+3+4+5)</f>
        <v>105</v>
      </c>
      <c r="X29" s="7">
        <f>IF(V29="",0,IF(ABS((V29-W29))&lt;=0.01,1,-1))</f>
        <v>1</v>
      </c>
      <c r="Y29" s="30">
        <v>6</v>
      </c>
      <c r="Z29" s="20">
        <f>IF(L29&lt;3,10-L29,IF(L29&gt;6,1/L29,L29))</f>
        <v>6</v>
      </c>
      <c r="AA29" s="7">
        <f>IF(Y29="",0,IF(ABS((Y29-Z29))&lt;=0.001,1,-1))</f>
        <v>1</v>
      </c>
      <c r="AB29" s="29" t="s">
        <v>130</v>
      </c>
      <c r="AC29" s="29">
        <f>20*LOG(p/(0.00002))/LOG(10)</f>
        <v>93.979400086720375</v>
      </c>
      <c r="AD29" s="7">
        <f>IF(AB29="",0,IF(ABS((AC29-93.9794))&lt;=0.01,1,-1))</f>
        <v>1</v>
      </c>
      <c r="AE29" s="47">
        <v>0</v>
      </c>
      <c r="AF29" s="24">
        <f>M29+P29+S29+U29+X29+AA29+AD29+AE29</f>
        <v>8</v>
      </c>
    </row>
    <row r="30" spans="1:32">
      <c r="A30" s="27">
        <v>28</v>
      </c>
      <c r="B30" s="28">
        <v>41985.756114143522</v>
      </c>
      <c r="C30" s="29" t="s">
        <v>142</v>
      </c>
      <c r="D30" s="29" t="s">
        <v>143</v>
      </c>
      <c r="E30" s="29">
        <v>253562</v>
      </c>
      <c r="F30" s="6">
        <v>1</v>
      </c>
      <c r="G30" s="6">
        <f>INT(E30/100000)</f>
        <v>2</v>
      </c>
      <c r="H30" s="6">
        <f>INT(($E30-100000*G30)/10000)</f>
        <v>5</v>
      </c>
      <c r="I30" s="6">
        <f>INT(($E30-100000*G30-10000*H30)/1000)</f>
        <v>3</v>
      </c>
      <c r="J30" s="6">
        <f>INT(($E30-100000*$G30-10000*$H30-1000*$I30)/100)</f>
        <v>5</v>
      </c>
      <c r="K30" s="6">
        <f>INT(($E30-100000*$G30-10000*$H30-1000*$I30-100*$J30)/10)</f>
        <v>6</v>
      </c>
      <c r="L30" s="6">
        <f>INT(($E30-100000*$G30-10000*$H30-1000*$I30-100*$J30-10*$K30))</f>
        <v>2</v>
      </c>
      <c r="M30" s="7">
        <v>2</v>
      </c>
      <c r="N30" s="30">
        <v>8.6666666666666607</v>
      </c>
      <c r="O30" s="11">
        <f>G30+2*K30-L30/(1+J30)-H30</f>
        <v>8.6666666666666661</v>
      </c>
      <c r="P30" s="7">
        <f>IF(N30="",0,IF(ABS((N30-O30))&lt;=0.01,1,-1))</f>
        <v>1</v>
      </c>
      <c r="Q30" s="30">
        <v>4.7712125471966198</v>
      </c>
      <c r="R30" s="19">
        <f>IF(L30 &lt; K30,10*LOG10(K30/L30),10*LOG10(L30/K30))</f>
        <v>4.7712125471966242</v>
      </c>
      <c r="S30" s="7">
        <f>IF(Q30="",0,IF(ABS((Q30-R30))&lt;=0.01,1,-1))</f>
        <v>1</v>
      </c>
      <c r="T30" s="29" t="s">
        <v>144</v>
      </c>
      <c r="U30" s="7">
        <v>1</v>
      </c>
      <c r="V30" s="29">
        <v>45</v>
      </c>
      <c r="W30" s="20">
        <f>(1+L30)*(1+2+3+4+5)</f>
        <v>45</v>
      </c>
      <c r="X30" s="7">
        <f>IF(V30="",0,IF(ABS((V30-W30))&lt;=0.01,1,-1))</f>
        <v>1</v>
      </c>
      <c r="Y30" s="30">
        <v>8</v>
      </c>
      <c r="Z30" s="20">
        <f>IF(L30&lt;3,10-L30,IF(L30&gt;6,1/L30,L30))</f>
        <v>8</v>
      </c>
      <c r="AA30" s="7">
        <f>IF(Y30="",0,IF(ABS((Y30-Z30))&lt;=0.001,1,-1))</f>
        <v>1</v>
      </c>
      <c r="AB30" s="29" t="s">
        <v>583</v>
      </c>
      <c r="AC30" s="29">
        <f>20*((LOG(p)-LOG(2*(10^-5)))/LOG(10))</f>
        <v>93.979400086720375</v>
      </c>
      <c r="AD30" s="7">
        <f>IF(AB30="",0,IF(ABS((AC30-93.9794))&lt;=0.01,1,-1))</f>
        <v>1</v>
      </c>
      <c r="AE30" s="47">
        <v>0</v>
      </c>
      <c r="AF30" s="24">
        <f>M30+P30+S30+U30+X30+AA30+AD30+AE30</f>
        <v>8</v>
      </c>
    </row>
    <row r="31" spans="1:32">
      <c r="A31" s="27">
        <v>29</v>
      </c>
      <c r="B31" s="28">
        <v>41985.756153807873</v>
      </c>
      <c r="C31" s="29" t="s">
        <v>145</v>
      </c>
      <c r="D31" s="29" t="s">
        <v>146</v>
      </c>
      <c r="E31" s="29">
        <v>239568</v>
      </c>
      <c r="F31" s="6">
        <v>1</v>
      </c>
      <c r="G31" s="6">
        <f>INT(E31/100000)</f>
        <v>2</v>
      </c>
      <c r="H31" s="6">
        <f>INT(($E31-100000*G31)/10000)</f>
        <v>3</v>
      </c>
      <c r="I31" s="6">
        <f>INT(($E31-100000*G31-10000*H31)/1000)</f>
        <v>9</v>
      </c>
      <c r="J31" s="6">
        <f>INT(($E31-100000*$G31-10000*$H31-1000*$I31)/100)</f>
        <v>5</v>
      </c>
      <c r="K31" s="6">
        <f>INT(($E31-100000*$G31-10000*$H31-1000*$I31-100*$J31)/10)</f>
        <v>6</v>
      </c>
      <c r="L31" s="6">
        <f>INT(($E31-100000*$G31-10000*$H31-1000*$I31-100*$J31-10*$K31))</f>
        <v>8</v>
      </c>
      <c r="M31" s="7">
        <v>2</v>
      </c>
      <c r="N31" s="30">
        <v>9.6666666600000006</v>
      </c>
      <c r="O31" s="11">
        <f>G31+2*K31-L31/(1+J31)-H31</f>
        <v>9.6666666666666661</v>
      </c>
      <c r="P31" s="7">
        <f>IF(N31="",0,IF(ABS((N31-O31))&lt;=0.01,1,-1))</f>
        <v>1</v>
      </c>
      <c r="Q31" s="30">
        <v>1.2493873660000001</v>
      </c>
      <c r="R31" s="19">
        <f>IF(L31 &lt; K31,10*LOG10(K31/L31),10*LOG10(L31/K31))</f>
        <v>1.2493873660829993</v>
      </c>
      <c r="S31" s="7">
        <f>IF(Q31="",0,IF(ABS((Q31-R31))&lt;=0.01,1,-1))</f>
        <v>1</v>
      </c>
      <c r="T31" s="29" t="s">
        <v>525</v>
      </c>
      <c r="U31" s="7">
        <v>1</v>
      </c>
      <c r="V31" s="29">
        <v>135</v>
      </c>
      <c r="W31" s="20">
        <f>(1+L31)*(1+2+3+4+5)</f>
        <v>135</v>
      </c>
      <c r="X31" s="7">
        <f>IF(V31="",0,IF(ABS((V31-W31))&lt;=0.01,1,-1))</f>
        <v>1</v>
      </c>
      <c r="Y31" s="30">
        <v>0.125</v>
      </c>
      <c r="Z31" s="20">
        <f>IF(L31&lt;3,10-L31,IF(L31&gt;6,1/L31,L31))</f>
        <v>0.125</v>
      </c>
      <c r="AA31" s="7">
        <f>IF(Y31="",0,IF(ABS((Y31-Z31))&lt;=0.001,1,-1))</f>
        <v>1</v>
      </c>
      <c r="AB31" s="29" t="s">
        <v>199</v>
      </c>
      <c r="AC31" s="29">
        <f>20*LOG(p/0.00002)/LOG(10)</f>
        <v>93.979400086720375</v>
      </c>
      <c r="AD31" s="7">
        <f>IF(AB31="",0,IF(ABS((AC31-93.9794))&lt;=0.01,1,-1))</f>
        <v>1</v>
      </c>
      <c r="AE31" s="47">
        <v>0</v>
      </c>
      <c r="AF31" s="24">
        <f>M31+P31+S31+U31+X31+AA31+AD31+AE31</f>
        <v>8</v>
      </c>
    </row>
    <row r="32" spans="1:32">
      <c r="A32" s="27">
        <v>30</v>
      </c>
      <c r="B32" s="28">
        <v>41985.756503599536</v>
      </c>
      <c r="C32" s="29" t="s">
        <v>153</v>
      </c>
      <c r="D32" s="29" t="s">
        <v>154</v>
      </c>
      <c r="E32" s="29">
        <v>254950</v>
      </c>
      <c r="F32" s="6">
        <v>1</v>
      </c>
      <c r="G32" s="6">
        <f>INT(E32/100000)</f>
        <v>2</v>
      </c>
      <c r="H32" s="6">
        <f>INT(($E32-100000*G32)/10000)</f>
        <v>5</v>
      </c>
      <c r="I32" s="6">
        <f>INT(($E32-100000*G32-10000*H32)/1000)</f>
        <v>4</v>
      </c>
      <c r="J32" s="6">
        <f>INT(($E32-100000*$G32-10000*$H32-1000*$I32)/100)</f>
        <v>9</v>
      </c>
      <c r="K32" s="6">
        <f>INT(($E32-100000*$G32-10000*$H32-1000*$I32-100*$J32)/10)</f>
        <v>5</v>
      </c>
      <c r="L32" s="6">
        <f>INT(($E32-100000*$G32-10000*$H32-1000*$I32-100*$J32-10*$K32))</f>
        <v>0</v>
      </c>
      <c r="M32" s="7">
        <v>2</v>
      </c>
      <c r="N32" s="30">
        <v>7</v>
      </c>
      <c r="O32" s="11">
        <f>G32+2*K32-L32/(1+J32)-H32</f>
        <v>7</v>
      </c>
      <c r="P32" s="7">
        <f>IF(N32="",0,IF(ABS((N32-O32))&lt;=0.01,1,-1))</f>
        <v>1</v>
      </c>
      <c r="Q32" s="30" t="s">
        <v>155</v>
      </c>
      <c r="R32" s="19" t="e">
        <f>IF(L32 &lt; K32,10*LOG10(K32/L32),10*LOG10(L32/K32))</f>
        <v>#DIV/0!</v>
      </c>
      <c r="S32" s="7">
        <v>1</v>
      </c>
      <c r="T32" s="29" t="s">
        <v>529</v>
      </c>
      <c r="U32" s="7">
        <v>1</v>
      </c>
      <c r="V32" s="29">
        <v>15</v>
      </c>
      <c r="W32" s="20">
        <f>(1+L32)*(1+2+3+4+5)</f>
        <v>15</v>
      </c>
      <c r="X32" s="7">
        <f>IF(V32="",0,IF(ABS((V32-W32))&lt;=0.01,1,-1))</f>
        <v>1</v>
      </c>
      <c r="Y32" s="30">
        <v>10</v>
      </c>
      <c r="Z32" s="20">
        <f>IF(L32&lt;3,10-L32,IF(L32&gt;6,1/L32,L32))</f>
        <v>10</v>
      </c>
      <c r="AA32" s="7">
        <f>IF(Y32="",0,IF(ABS((Y32-Z32))&lt;=0.001,1,-1))</f>
        <v>1</v>
      </c>
      <c r="AB32" s="29" t="s">
        <v>583</v>
      </c>
      <c r="AC32" s="29">
        <f>20*((LOG(p)-LOG(2*(10^-5)))/LOG(10))</f>
        <v>93.979400086720375</v>
      </c>
      <c r="AD32" s="7">
        <f>IF(AB32="",0,IF(ABS((AC32-93.9794))&lt;=0.01,1,-1))</f>
        <v>1</v>
      </c>
      <c r="AE32" s="47">
        <v>0</v>
      </c>
      <c r="AF32" s="24">
        <f>M32+P32+S32+U32+X32+AA32+AD32+AE32</f>
        <v>8</v>
      </c>
    </row>
    <row r="33" spans="1:32">
      <c r="A33" s="27">
        <v>31</v>
      </c>
      <c r="B33" s="28">
        <v>41985.756689664348</v>
      </c>
      <c r="C33" s="29" t="s">
        <v>156</v>
      </c>
      <c r="D33" s="29" t="s">
        <v>157</v>
      </c>
      <c r="E33" s="29">
        <v>239517</v>
      </c>
      <c r="F33" s="6">
        <v>1</v>
      </c>
      <c r="G33" s="6">
        <f>INT(E33/100000)</f>
        <v>2</v>
      </c>
      <c r="H33" s="6">
        <f>INT(($E33-100000*G33)/10000)</f>
        <v>3</v>
      </c>
      <c r="I33" s="6">
        <f>INT(($E33-100000*G33-10000*H33)/1000)</f>
        <v>9</v>
      </c>
      <c r="J33" s="6">
        <f>INT(($E33-100000*$G33-10000*$H33-1000*$I33)/100)</f>
        <v>5</v>
      </c>
      <c r="K33" s="6">
        <f>INT(($E33-100000*$G33-10000*$H33-1000*$I33-100*$J33)/10)</f>
        <v>1</v>
      </c>
      <c r="L33" s="6">
        <f>INT(($E33-100000*$G33-10000*$H33-1000*$I33-100*$J33-10*$K33))</f>
        <v>7</v>
      </c>
      <c r="M33" s="7">
        <v>2</v>
      </c>
      <c r="N33" s="30">
        <v>-0.16666666599999999</v>
      </c>
      <c r="O33" s="11">
        <f>G33+2*K33-L33/(1+J33)-H33</f>
        <v>-0.16666666666666696</v>
      </c>
      <c r="P33" s="7">
        <f>IF(N33="",0,IF(ABS((N33-O33))&lt;=0.01,1,-1))</f>
        <v>1</v>
      </c>
      <c r="Q33" s="30">
        <v>8.4509804000000006</v>
      </c>
      <c r="R33" s="19">
        <f>IF(L33 &lt; K33,10*LOG10(K33/L33),10*LOG10(L33/K33))</f>
        <v>8.4509804001425675</v>
      </c>
      <c r="S33" s="7">
        <f>IF(Q33="",0,IF(ABS((Q33-R33))&lt;=0.01,1,-1))</f>
        <v>1</v>
      </c>
      <c r="T33" s="29" t="s">
        <v>530</v>
      </c>
      <c r="U33" s="7">
        <v>1</v>
      </c>
      <c r="V33" s="29">
        <v>120</v>
      </c>
      <c r="W33" s="20">
        <f>(1+L33)*(1+2+3+4+5)</f>
        <v>120</v>
      </c>
      <c r="X33" s="7">
        <f>IF(V33="",0,IF(ABS((V33-W33))&lt;=0.01,1,-1))</f>
        <v>1</v>
      </c>
      <c r="Y33" s="30">
        <v>0.14285714290000001</v>
      </c>
      <c r="Z33" s="20">
        <f>IF(L33&lt;3,10-L33,IF(L33&gt;6,1/L33,L33))</f>
        <v>0.14285714285714285</v>
      </c>
      <c r="AA33" s="7">
        <f>IF(Y33="",0,IF(ABS((Y33-Z33))&lt;=0.001,1,-1))</f>
        <v>1</v>
      </c>
      <c r="AB33" s="29" t="s">
        <v>199</v>
      </c>
      <c r="AC33" s="29">
        <f>20*LOG(p/0.00002)/LOG(10)</f>
        <v>93.979400086720375</v>
      </c>
      <c r="AD33" s="7">
        <f>IF(AB33="",0,IF(ABS((AC33-93.9794))&lt;=0.01,1,-1))</f>
        <v>1</v>
      </c>
      <c r="AE33" s="47">
        <v>0</v>
      </c>
      <c r="AF33" s="24">
        <f>M33+P33+S33+U33+X33+AA33+AD33+AE33</f>
        <v>8</v>
      </c>
    </row>
    <row r="34" spans="1:32">
      <c r="A34" s="27">
        <v>32</v>
      </c>
      <c r="B34" s="28">
        <v>41985.757518159728</v>
      </c>
      <c r="C34" s="29" t="s">
        <v>170</v>
      </c>
      <c r="D34" s="29" t="s">
        <v>171</v>
      </c>
      <c r="E34" s="29">
        <v>243627</v>
      </c>
      <c r="F34" s="6">
        <v>1</v>
      </c>
      <c r="G34" s="6">
        <f>INT(E34/100000)</f>
        <v>2</v>
      </c>
      <c r="H34" s="6">
        <f>INT(($E34-100000*G34)/10000)</f>
        <v>4</v>
      </c>
      <c r="I34" s="6">
        <f>INT(($E34-100000*G34-10000*H34)/1000)</f>
        <v>3</v>
      </c>
      <c r="J34" s="6">
        <f>INT(($E34-100000*$G34-10000*$H34-1000*$I34)/100)</f>
        <v>6</v>
      </c>
      <c r="K34" s="6">
        <f>INT(($E34-100000*$G34-10000*$H34-1000*$I34-100*$J34)/10)</f>
        <v>2</v>
      </c>
      <c r="L34" s="6">
        <f>INT(($E34-100000*$G34-10000*$H34-1000*$I34-100*$J34-10*$K34))</f>
        <v>7</v>
      </c>
      <c r="M34" s="7">
        <v>2</v>
      </c>
      <c r="N34" s="30">
        <v>1</v>
      </c>
      <c r="O34" s="11">
        <f>G34+2*K34-L34/(1+J34)-H34</f>
        <v>1</v>
      </c>
      <c r="P34" s="7">
        <f>IF(N34="",0,IF(ABS((N34-O34))&lt;=0.01,1,-1))</f>
        <v>1</v>
      </c>
      <c r="Q34" s="30">
        <v>5.4406804435027496</v>
      </c>
      <c r="R34" s="19">
        <f>IF(L34 &lt; K34,10*LOG10(K34/L34),10*LOG10(L34/K34))</f>
        <v>5.4406804435027567</v>
      </c>
      <c r="S34" s="7">
        <f>IF(Q34="",0,IF(ABS((Q34-R34))&lt;=0.01,1,-1))</f>
        <v>1</v>
      </c>
      <c r="T34" s="29" t="s">
        <v>532</v>
      </c>
      <c r="U34" s="7">
        <v>1</v>
      </c>
      <c r="V34" s="29">
        <v>120</v>
      </c>
      <c r="W34" s="20">
        <f>(1+L34)*(1+2+3+4+5)</f>
        <v>120</v>
      </c>
      <c r="X34" s="7">
        <f>IF(V34="",0,IF(ABS((V34-W34))&lt;=0.01,1,-1))</f>
        <v>1</v>
      </c>
      <c r="Y34" s="30">
        <v>0.14285714199999999</v>
      </c>
      <c r="Z34" s="20">
        <f>IF(L34&lt;3,10-L34,IF(L34&gt;6,1/L34,L34))</f>
        <v>0.14285714285714285</v>
      </c>
      <c r="AA34" s="7">
        <f>IF(Y34="",0,IF(ABS((Y34-Z34))&lt;=0.001,1,-1))</f>
        <v>1</v>
      </c>
      <c r="AB34" s="29" t="s">
        <v>14</v>
      </c>
      <c r="AC34" s="29">
        <f>20*LOG(p/0.00002)/LOG(10)</f>
        <v>93.979400086720375</v>
      </c>
      <c r="AD34" s="7">
        <f>IF(AB34="",0,IF(ABS((AC34-93.9794))&lt;=0.01,1,-1))</f>
        <v>1</v>
      </c>
      <c r="AE34" s="47">
        <v>0</v>
      </c>
      <c r="AF34" s="24">
        <f>M34+P34+S34+U34+X34+AA34+AD34+AE34</f>
        <v>8</v>
      </c>
    </row>
    <row r="35" spans="1:32">
      <c r="A35" s="27">
        <v>33</v>
      </c>
      <c r="B35" s="28">
        <v>41985.75764442129</v>
      </c>
      <c r="C35" s="29" t="s">
        <v>172</v>
      </c>
      <c r="D35" s="29" t="s">
        <v>173</v>
      </c>
      <c r="E35" s="29">
        <v>240223</v>
      </c>
      <c r="F35" s="6">
        <v>1</v>
      </c>
      <c r="G35" s="6">
        <f>INT(E35/100000)</f>
        <v>2</v>
      </c>
      <c r="H35" s="6">
        <f>INT(($E35-100000*G35)/10000)</f>
        <v>4</v>
      </c>
      <c r="I35" s="6">
        <f>INT(($E35-100000*G35-10000*H35)/1000)</f>
        <v>0</v>
      </c>
      <c r="J35" s="6">
        <f>INT(($E35-100000*$G35-10000*$H35-1000*$I35)/100)</f>
        <v>2</v>
      </c>
      <c r="K35" s="6">
        <f>INT(($E35-100000*$G35-10000*$H35-1000*$I35-100*$J35)/10)</f>
        <v>2</v>
      </c>
      <c r="L35" s="6">
        <f>INT(($E35-100000*$G35-10000*$H35-1000*$I35-100*$J35-10*$K35))</f>
        <v>3</v>
      </c>
      <c r="M35" s="7">
        <v>2</v>
      </c>
      <c r="N35" s="30">
        <v>1</v>
      </c>
      <c r="O35" s="11">
        <f>G35+2*K35-L35/(1+J35)-H35</f>
        <v>1</v>
      </c>
      <c r="P35" s="7">
        <f>IF(N35="",0,IF(ABS((N35-O35))&lt;=0.01,1,-1))</f>
        <v>1</v>
      </c>
      <c r="Q35" s="30">
        <v>1.7609125905568099</v>
      </c>
      <c r="R35" s="19">
        <f>IF(L35 &lt; K35,10*LOG10(K35/L35),10*LOG10(L35/K35))</f>
        <v>1.7609125905568124</v>
      </c>
      <c r="S35" s="7">
        <f>IF(Q35="",0,IF(ABS((Q35-R35))&lt;=0.01,1,-1))</f>
        <v>1</v>
      </c>
      <c r="T35" s="29" t="s">
        <v>533</v>
      </c>
      <c r="U35" s="7">
        <v>1</v>
      </c>
      <c r="V35" s="29">
        <v>60</v>
      </c>
      <c r="W35" s="20">
        <f>(1+L35)*(1+2+3+4+5)</f>
        <v>60</v>
      </c>
      <c r="X35" s="7">
        <f>IF(V35="",0,IF(ABS((V35-W35))&lt;=0.01,1,-1))</f>
        <v>1</v>
      </c>
      <c r="Y35" s="30">
        <v>3</v>
      </c>
      <c r="Z35" s="20">
        <f>IF(L35&lt;3,10-L35,IF(L35&gt;6,1/L35,L35))</f>
        <v>3</v>
      </c>
      <c r="AA35" s="7">
        <f>IF(Y35="",0,IF(ABS((Y35-Z35))&lt;=0.001,1,-1))</f>
        <v>1</v>
      </c>
      <c r="AB35" s="29" t="s">
        <v>14</v>
      </c>
      <c r="AC35" s="29">
        <f>20*LOG(p/0.00002)/LOG(10)</f>
        <v>93.979400086720375</v>
      </c>
      <c r="AD35" s="7">
        <f>IF(AB35="",0,IF(ABS((AC35-93.9794))&lt;=0.01,1,-1))</f>
        <v>1</v>
      </c>
      <c r="AE35" s="47">
        <v>0</v>
      </c>
      <c r="AF35" s="24">
        <f>M35+P35+S35+U35+X35+AA35+AD35+AE35</f>
        <v>8</v>
      </c>
    </row>
    <row r="36" spans="1:32" ht="92.4">
      <c r="A36" s="27">
        <v>34</v>
      </c>
      <c r="B36" s="28">
        <v>41985.757721099537</v>
      </c>
      <c r="C36" s="29" t="s">
        <v>174</v>
      </c>
      <c r="D36" s="29" t="s">
        <v>175</v>
      </c>
      <c r="E36" s="29">
        <v>250593</v>
      </c>
      <c r="F36" s="6">
        <v>1</v>
      </c>
      <c r="G36" s="6">
        <f>INT(E36/100000)</f>
        <v>2</v>
      </c>
      <c r="H36" s="6">
        <f>INT(($E36-100000*G36)/10000)</f>
        <v>5</v>
      </c>
      <c r="I36" s="6">
        <f>INT(($E36-100000*G36-10000*H36)/1000)</f>
        <v>0</v>
      </c>
      <c r="J36" s="6">
        <f>INT(($E36-100000*$G36-10000*$H36-1000*$I36)/100)</f>
        <v>5</v>
      </c>
      <c r="K36" s="6">
        <f>INT(($E36-100000*$G36-10000*$H36-1000*$I36-100*$J36)/10)</f>
        <v>9</v>
      </c>
      <c r="L36" s="6">
        <f>INT(($E36-100000*$G36-10000*$H36-1000*$I36-100*$J36-10*$K36))</f>
        <v>3</v>
      </c>
      <c r="M36" s="7">
        <v>2</v>
      </c>
      <c r="N36" s="30">
        <v>14.5</v>
      </c>
      <c r="O36" s="11">
        <f>G36+2*K36-L36/(1+J36)-H36</f>
        <v>14.5</v>
      </c>
      <c r="P36" s="7">
        <f>IF(N36="",0,IF(ABS((N36-O36))&lt;=0.01,1,-1))</f>
        <v>1</v>
      </c>
      <c r="Q36" s="30">
        <v>4.7712125471966198</v>
      </c>
      <c r="R36" s="19">
        <f>IF(L36 &lt; K36,10*LOG10(K36/L36),10*LOG10(L36/K36))</f>
        <v>4.7712125471966242</v>
      </c>
      <c r="S36" s="7">
        <f>IF(Q36="",0,IF(ABS((Q36-R36))&lt;=0.01,1,-1))</f>
        <v>1</v>
      </c>
      <c r="T36" s="33" t="s">
        <v>176</v>
      </c>
      <c r="U36" s="7">
        <v>1</v>
      </c>
      <c r="V36" s="29">
        <v>60</v>
      </c>
      <c r="W36" s="20">
        <f>(1+L36)*(1+2+3+4+5)</f>
        <v>60</v>
      </c>
      <c r="X36" s="7">
        <f>IF(V36="",0,IF(ABS((V36-W36))&lt;=0.01,1,-1))</f>
        <v>1</v>
      </c>
      <c r="Y36" s="30">
        <v>3</v>
      </c>
      <c r="Z36" s="20">
        <f>IF(L36&lt;3,10-L36,IF(L36&gt;6,1/L36,L36))</f>
        <v>3</v>
      </c>
      <c r="AA36" s="7">
        <f>IF(Y36="",0,IF(ABS((Y36-Z36))&lt;=0.001,1,-1))</f>
        <v>1</v>
      </c>
      <c r="AB36" s="29" t="s">
        <v>14</v>
      </c>
      <c r="AC36" s="29">
        <f>20*LOG(p/0.00002)/LOG(10)</f>
        <v>93.979400086720375</v>
      </c>
      <c r="AD36" s="7">
        <f>IF(AB36="",0,IF(ABS((AC36-93.9794))&lt;=0.01,1,-1))</f>
        <v>1</v>
      </c>
      <c r="AE36" s="47">
        <v>0</v>
      </c>
      <c r="AF36" s="24">
        <f>M36+P36+S36+U36+X36+AA36+AD36+AE36</f>
        <v>8</v>
      </c>
    </row>
    <row r="37" spans="1:32">
      <c r="A37" s="27">
        <v>35</v>
      </c>
      <c r="B37" s="28">
        <v>41985.757889120374</v>
      </c>
      <c r="C37" s="29" t="s">
        <v>179</v>
      </c>
      <c r="D37" s="29" t="s">
        <v>180</v>
      </c>
      <c r="E37" s="29">
        <v>243377</v>
      </c>
      <c r="F37" s="6">
        <v>1</v>
      </c>
      <c r="G37" s="6">
        <f>INT(E37/100000)</f>
        <v>2</v>
      </c>
      <c r="H37" s="6">
        <f>INT(($E37-100000*G37)/10000)</f>
        <v>4</v>
      </c>
      <c r="I37" s="6">
        <f>INT(($E37-100000*G37-10000*H37)/1000)</f>
        <v>3</v>
      </c>
      <c r="J37" s="6">
        <f>INT(($E37-100000*$G37-10000*$H37-1000*$I37)/100)</f>
        <v>3</v>
      </c>
      <c r="K37" s="6">
        <f>INT(($E37-100000*$G37-10000*$H37-1000*$I37-100*$J37)/10)</f>
        <v>7</v>
      </c>
      <c r="L37" s="6">
        <f>INT(($E37-100000*$G37-10000*$H37-1000*$I37-100*$J37-10*$K37))</f>
        <v>7</v>
      </c>
      <c r="M37" s="7">
        <v>2</v>
      </c>
      <c r="N37" s="30">
        <v>10.25</v>
      </c>
      <c r="O37" s="11">
        <f>G37+2*K37-L37/(1+J37)-H37</f>
        <v>10.25</v>
      </c>
      <c r="P37" s="7">
        <f>IF(N37="",0,IF(ABS((N37-O37))&lt;=0.01,1,-1))</f>
        <v>1</v>
      </c>
      <c r="Q37" s="30">
        <v>0</v>
      </c>
      <c r="R37" s="19">
        <f>IF(L37 &lt; K37,10*LOG10(K37/L37),10*LOG10(L37/K37))</f>
        <v>0</v>
      </c>
      <c r="S37" s="7">
        <f>IF(Q37="",0,IF(ABS((Q37-R37))&lt;=0.01,1,-1))</f>
        <v>1</v>
      </c>
      <c r="T37" s="29" t="s">
        <v>181</v>
      </c>
      <c r="U37" s="7">
        <v>1</v>
      </c>
      <c r="V37" s="29">
        <v>120</v>
      </c>
      <c r="W37" s="20">
        <f>(1+L37)*(1+2+3+4+5)</f>
        <v>120</v>
      </c>
      <c r="X37" s="7">
        <f>IF(V37="",0,IF(ABS((V37-W37))&lt;=0.01,1,-1))</f>
        <v>1</v>
      </c>
      <c r="Y37" s="30">
        <v>0.14285714285714199</v>
      </c>
      <c r="Z37" s="20">
        <f>IF(L37&lt;3,10-L37,IF(L37&gt;6,1/L37,L37))</f>
        <v>0.14285714285714285</v>
      </c>
      <c r="AA37" s="7">
        <f>IF(Y37="",0,IF(ABS((Y37-Z37))&lt;=0.001,1,-1))</f>
        <v>1</v>
      </c>
      <c r="AB37" s="29" t="s">
        <v>182</v>
      </c>
      <c r="AC37" s="29">
        <f>20*LOG(p/(0.00002))/LOG(10)</f>
        <v>93.979400086720375</v>
      </c>
      <c r="AD37" s="7">
        <f>IF(AB37="",0,IF(ABS((AC37-93.9794))&lt;=0.01,1,-1))</f>
        <v>1</v>
      </c>
      <c r="AE37" s="47">
        <v>0</v>
      </c>
      <c r="AF37" s="24">
        <f>M37+P37+S37+U37+X37+AA37+AD37+AE37</f>
        <v>8</v>
      </c>
    </row>
    <row r="38" spans="1:32" ht="92.4">
      <c r="A38" s="27">
        <v>36</v>
      </c>
      <c r="B38" s="28">
        <v>41985.75800263889</v>
      </c>
      <c r="C38" s="29" t="s">
        <v>187</v>
      </c>
      <c r="D38" s="29" t="s">
        <v>188</v>
      </c>
      <c r="E38" s="29">
        <v>248333</v>
      </c>
      <c r="F38" s="6">
        <v>1</v>
      </c>
      <c r="G38" s="6">
        <f>INT(E38/100000)</f>
        <v>2</v>
      </c>
      <c r="H38" s="6">
        <f>INT(($E38-100000*G38)/10000)</f>
        <v>4</v>
      </c>
      <c r="I38" s="6">
        <f>INT(($E38-100000*G38-10000*H38)/1000)</f>
        <v>8</v>
      </c>
      <c r="J38" s="6">
        <f>INT(($E38-100000*$G38-10000*$H38-1000*$I38)/100)</f>
        <v>3</v>
      </c>
      <c r="K38" s="6">
        <f>INT(($E38-100000*$G38-10000*$H38-1000*$I38-100*$J38)/10)</f>
        <v>3</v>
      </c>
      <c r="L38" s="6">
        <f>INT(($E38-100000*$G38-10000*$H38-1000*$I38-100*$J38-10*$K38))</f>
        <v>3</v>
      </c>
      <c r="M38" s="7">
        <v>2</v>
      </c>
      <c r="N38" s="30">
        <v>3.25</v>
      </c>
      <c r="O38" s="11">
        <f>G38+2*K38-L38/(1+J38)-H38</f>
        <v>3.25</v>
      </c>
      <c r="P38" s="7">
        <f>IF(N38="",0,IF(ABS((N38-O38))&lt;=0.01,1,-1))</f>
        <v>1</v>
      </c>
      <c r="Q38" s="30">
        <v>0</v>
      </c>
      <c r="R38" s="19">
        <f>IF(L38 &lt; K38,10*LOG10(K38/L38),10*LOG10(L38/K38))</f>
        <v>0</v>
      </c>
      <c r="S38" s="7">
        <f>IF(Q38="",0,IF(ABS((Q38-R38))&lt;=0.01,1,-1))</f>
        <v>1</v>
      </c>
      <c r="T38" s="33" t="s">
        <v>189</v>
      </c>
      <c r="U38" s="7">
        <v>1</v>
      </c>
      <c r="V38" s="29">
        <v>60</v>
      </c>
      <c r="W38" s="20">
        <f>(1+L38)*(1+2+3+4+5)</f>
        <v>60</v>
      </c>
      <c r="X38" s="7">
        <f>IF(V38="",0,IF(ABS((V38-W38))&lt;=0.01,1,-1))</f>
        <v>1</v>
      </c>
      <c r="Y38" s="30">
        <v>3</v>
      </c>
      <c r="Z38" s="20">
        <f>IF(L38&lt;3,10-L38,IF(L38&gt;6,1/L38,L38))</f>
        <v>3</v>
      </c>
      <c r="AA38" s="7">
        <f>IF(Y38="",0,IF(ABS((Y38-Z38))&lt;=0.001,1,-1))</f>
        <v>1</v>
      </c>
      <c r="AB38" s="29" t="s">
        <v>14</v>
      </c>
      <c r="AC38" s="29">
        <f>20*LOG(p/0.00002)/LOG(10)</f>
        <v>93.979400086720375</v>
      </c>
      <c r="AD38" s="7">
        <f>IF(AB38="",0,IF(ABS((AC38-93.9794))&lt;=0.01,1,-1))</f>
        <v>1</v>
      </c>
      <c r="AE38" s="47">
        <v>0</v>
      </c>
      <c r="AF38" s="24">
        <f>M38+P38+S38+U38+X38+AA38+AD38+AE38</f>
        <v>8</v>
      </c>
    </row>
    <row r="39" spans="1:32" ht="92.4">
      <c r="A39" s="27">
        <v>37</v>
      </c>
      <c r="B39" s="28">
        <v>41985.758024201394</v>
      </c>
      <c r="C39" s="29" t="s">
        <v>190</v>
      </c>
      <c r="D39" s="29" t="s">
        <v>191</v>
      </c>
      <c r="E39" s="29">
        <v>251965</v>
      </c>
      <c r="F39" s="6">
        <v>1</v>
      </c>
      <c r="G39" s="6">
        <f>INT(E39/100000)</f>
        <v>2</v>
      </c>
      <c r="H39" s="6">
        <f>INT(($E39-100000*G39)/10000)</f>
        <v>5</v>
      </c>
      <c r="I39" s="6">
        <f>INT(($E39-100000*G39-10000*H39)/1000)</f>
        <v>1</v>
      </c>
      <c r="J39" s="6">
        <f>INT(($E39-100000*$G39-10000*$H39-1000*$I39)/100)</f>
        <v>9</v>
      </c>
      <c r="K39" s="6">
        <f>INT(($E39-100000*$G39-10000*$H39-1000*$I39-100*$J39)/10)</f>
        <v>6</v>
      </c>
      <c r="L39" s="6">
        <f>INT(($E39-100000*$G39-10000*$H39-1000*$I39-100*$J39-10*$K39))</f>
        <v>5</v>
      </c>
      <c r="M39" s="7">
        <v>2</v>
      </c>
      <c r="N39" s="30">
        <v>8.5</v>
      </c>
      <c r="O39" s="11">
        <f>G39+2*K39-L39/(1+J39)-H39</f>
        <v>8.5</v>
      </c>
      <c r="P39" s="7">
        <f>IF(N39="",0,IF(ABS((N39-O39))&lt;=0.01,1,-1))</f>
        <v>1</v>
      </c>
      <c r="Q39" s="30">
        <v>0.79181246047624798</v>
      </c>
      <c r="R39" s="19">
        <f>IF(L39 &lt; K39,10*LOG10(K39/L39),10*LOG10(L39/K39))</f>
        <v>0.7918124604762482</v>
      </c>
      <c r="S39" s="7">
        <f>IF(Q39="",0,IF(ABS((Q39-R39))&lt;=0.01,1,-1))</f>
        <v>1</v>
      </c>
      <c r="T39" s="33" t="s">
        <v>535</v>
      </c>
      <c r="U39" s="7">
        <v>1</v>
      </c>
      <c r="V39" s="29">
        <v>90</v>
      </c>
      <c r="W39" s="20">
        <f>(1+L39)*(1+2+3+4+5)</f>
        <v>90</v>
      </c>
      <c r="X39" s="7">
        <f>IF(V39="",0,IF(ABS((V39-W39))&lt;=0.01,1,-1))</f>
        <v>1</v>
      </c>
      <c r="Y39" s="30">
        <v>5</v>
      </c>
      <c r="Z39" s="20">
        <f>IF(L39&lt;3,10-L39,IF(L39&gt;6,1/L39,L39))</f>
        <v>5</v>
      </c>
      <c r="AA39" s="7">
        <f>IF(Y39="",0,IF(ABS((Y39-Z39))&lt;=0.001,1,-1))</f>
        <v>1</v>
      </c>
      <c r="AB39" s="29" t="s">
        <v>14</v>
      </c>
      <c r="AC39" s="29">
        <f>20*LOG(p/0.00002)/LOG(10)</f>
        <v>93.979400086720375</v>
      </c>
      <c r="AD39" s="7">
        <f>IF(AB39="",0,IF(ABS((AC39-93.9794))&lt;=0.01,1,-1))</f>
        <v>1</v>
      </c>
      <c r="AE39" s="47">
        <v>0</v>
      </c>
      <c r="AF39" s="24">
        <f>M39+P39+S39+U39+X39+AA39+AD39+AE39</f>
        <v>8</v>
      </c>
    </row>
    <row r="40" spans="1:32">
      <c r="A40" s="27">
        <v>38</v>
      </c>
      <c r="B40" s="28">
        <v>41985.758042870373</v>
      </c>
      <c r="C40" s="29" t="s">
        <v>192</v>
      </c>
      <c r="D40" s="29" t="s">
        <v>193</v>
      </c>
      <c r="E40" s="29">
        <v>239478</v>
      </c>
      <c r="F40" s="6">
        <v>1</v>
      </c>
      <c r="G40" s="6">
        <f>INT(E40/100000)</f>
        <v>2</v>
      </c>
      <c r="H40" s="6">
        <f>INT(($E40-100000*G40)/10000)</f>
        <v>3</v>
      </c>
      <c r="I40" s="6">
        <f>INT(($E40-100000*G40-10000*H40)/1000)</f>
        <v>9</v>
      </c>
      <c r="J40" s="6">
        <f>INT(($E40-100000*$G40-10000*$H40-1000*$I40)/100)</f>
        <v>4</v>
      </c>
      <c r="K40" s="6">
        <f>INT(($E40-100000*$G40-10000*$H40-1000*$I40-100*$J40)/10)</f>
        <v>7</v>
      </c>
      <c r="L40" s="6">
        <f>INT(($E40-100000*$G40-10000*$H40-1000*$I40-100*$J40-10*$K40))</f>
        <v>8</v>
      </c>
      <c r="M40" s="7">
        <v>2</v>
      </c>
      <c r="N40" s="30">
        <v>11.4</v>
      </c>
      <c r="O40" s="11">
        <f>G40+2*K40-L40/(1+J40)-H40</f>
        <v>11.4</v>
      </c>
      <c r="P40" s="7">
        <f>IF(N40="",0,IF(ABS((N40-O40))&lt;=0.01,1,-1))</f>
        <v>1</v>
      </c>
      <c r="Q40" s="30">
        <v>0.57991946977686704</v>
      </c>
      <c r="R40" s="19">
        <f>IF(L40 &lt; K40,10*LOG10(K40/L40),10*LOG10(L40/K40))</f>
        <v>0.57991946977686737</v>
      </c>
      <c r="S40" s="7">
        <f>IF(Q40="",0,IF(ABS((Q40-R40))&lt;=0.01,1,-1))</f>
        <v>1</v>
      </c>
      <c r="T40" s="29" t="s">
        <v>194</v>
      </c>
      <c r="U40" s="7">
        <v>1</v>
      </c>
      <c r="V40" s="29">
        <v>135</v>
      </c>
      <c r="W40" s="20">
        <f>(1+L40)*(1+2+3+4+5)</f>
        <v>135</v>
      </c>
      <c r="X40" s="7">
        <f>IF(V40="",0,IF(ABS((V40-W40))&lt;=0.01,1,-1))</f>
        <v>1</v>
      </c>
      <c r="Y40" s="30">
        <v>0.125</v>
      </c>
      <c r="Z40" s="20">
        <f>IF(L40&lt;3,10-L40,IF(L40&gt;6,1/L40,L40))</f>
        <v>0.125</v>
      </c>
      <c r="AA40" s="7">
        <f>IF(Y40="",0,IF(ABS((Y40-Z40))&lt;=0.001,1,-1))</f>
        <v>1</v>
      </c>
      <c r="AB40" s="29" t="s">
        <v>195</v>
      </c>
      <c r="AC40" s="29">
        <f>20*LOG(p/0.00002)/LOG(10)</f>
        <v>93.979400086720375</v>
      </c>
      <c r="AD40" s="7">
        <f>IF(AB40="",0,IF(ABS((AC40-93.9794))&lt;=0.01,1,-1))</f>
        <v>1</v>
      </c>
      <c r="AE40" s="47">
        <v>0</v>
      </c>
      <c r="AF40" s="24">
        <f>M40+P40+S40+U40+X40+AA40+AD40+AE40</f>
        <v>8</v>
      </c>
    </row>
    <row r="41" spans="1:32">
      <c r="A41" s="27">
        <v>39</v>
      </c>
      <c r="B41" s="28">
        <v>41985.758722488426</v>
      </c>
      <c r="C41" s="29" t="s">
        <v>196</v>
      </c>
      <c r="D41" s="29" t="s">
        <v>197</v>
      </c>
      <c r="E41" s="29">
        <v>233256</v>
      </c>
      <c r="F41" s="6">
        <v>1</v>
      </c>
      <c r="G41" s="6">
        <f>INT(E41/100000)</f>
        <v>2</v>
      </c>
      <c r="H41" s="6">
        <f>INT(($E41-100000*G41)/10000)</f>
        <v>3</v>
      </c>
      <c r="I41" s="6">
        <f>INT(($E41-100000*G41-10000*H41)/1000)</f>
        <v>3</v>
      </c>
      <c r="J41" s="6">
        <f>INT(($E41-100000*$G41-10000*$H41-1000*$I41)/100)</f>
        <v>2</v>
      </c>
      <c r="K41" s="6">
        <f>INT(($E41-100000*$G41-10000*$H41-1000*$I41-100*$J41)/10)</f>
        <v>5</v>
      </c>
      <c r="L41" s="6">
        <f>INT(($E41-100000*$G41-10000*$H41-1000*$I41-100*$J41-10*$K41))</f>
        <v>6</v>
      </c>
      <c r="M41" s="7">
        <v>2</v>
      </c>
      <c r="N41" s="30">
        <v>7</v>
      </c>
      <c r="O41" s="11">
        <f>G41+2*K41-L41/(1+J41)-H41</f>
        <v>7</v>
      </c>
      <c r="P41" s="7">
        <f>IF(N41="",0,IF(ABS((N41-O41))&lt;=0.01,1,-1))</f>
        <v>1</v>
      </c>
      <c r="Q41" s="30">
        <v>0.79181246047624798</v>
      </c>
      <c r="R41" s="19">
        <f>IF(L41 &lt; K41,10*LOG10(K41/L41),10*LOG10(L41/K41))</f>
        <v>0.7918124604762482</v>
      </c>
      <c r="S41" s="7">
        <f>IF(Q41="",0,IF(ABS((Q41-R41))&lt;=0.01,1,-1))</f>
        <v>1</v>
      </c>
      <c r="T41" s="29" t="s">
        <v>198</v>
      </c>
      <c r="U41" s="7">
        <v>1</v>
      </c>
      <c r="V41" s="29">
        <v>105</v>
      </c>
      <c r="W41" s="20">
        <f>(1+L41)*(1+2+3+4+5)</f>
        <v>105</v>
      </c>
      <c r="X41" s="7">
        <f>IF(V41="",0,IF(ABS((V41-W41))&lt;=0.01,1,-1))</f>
        <v>1</v>
      </c>
      <c r="Y41" s="30">
        <v>6</v>
      </c>
      <c r="Z41" s="20">
        <f>IF(L41&lt;3,10-L41,IF(L41&gt;6,1/L41,L41))</f>
        <v>6</v>
      </c>
      <c r="AA41" s="7">
        <f>IF(Y41="",0,IF(ABS((Y41-Z41))&lt;=0.001,1,-1))</f>
        <v>1</v>
      </c>
      <c r="AB41" s="29" t="s">
        <v>199</v>
      </c>
      <c r="AC41" s="29">
        <f>20*LOG(p/0.00002)/LOG(10)</f>
        <v>93.979400086720375</v>
      </c>
      <c r="AD41" s="7">
        <f>IF(AB41="",0,IF(ABS((AC41-93.9794))&lt;=0.01,1,-1))</f>
        <v>1</v>
      </c>
      <c r="AE41" s="47">
        <v>0</v>
      </c>
      <c r="AF41" s="24">
        <f>M41+P41+S41+U41+X41+AA41+AD41+AE41</f>
        <v>8</v>
      </c>
    </row>
    <row r="42" spans="1:32">
      <c r="A42" s="27">
        <v>40</v>
      </c>
      <c r="B42" s="28">
        <v>41985.758201701385</v>
      </c>
      <c r="C42" s="29" t="s">
        <v>200</v>
      </c>
      <c r="D42" s="29" t="s">
        <v>201</v>
      </c>
      <c r="E42" s="29">
        <v>239156</v>
      </c>
      <c r="F42" s="6">
        <v>1</v>
      </c>
      <c r="G42" s="6">
        <f>INT(E42/100000)</f>
        <v>2</v>
      </c>
      <c r="H42" s="6">
        <f>INT(($E42-100000*G42)/10000)</f>
        <v>3</v>
      </c>
      <c r="I42" s="6">
        <f>INT(($E42-100000*G42-10000*H42)/1000)</f>
        <v>9</v>
      </c>
      <c r="J42" s="6">
        <f>INT(($E42-100000*$G42-10000*$H42-1000*$I42)/100)</f>
        <v>1</v>
      </c>
      <c r="K42" s="6">
        <f>INT(($E42-100000*$G42-10000*$H42-1000*$I42-100*$J42)/10)</f>
        <v>5</v>
      </c>
      <c r="L42" s="6">
        <f>INT(($E42-100000*$G42-10000*$H42-1000*$I42-100*$J42-10*$K42))</f>
        <v>6</v>
      </c>
      <c r="M42" s="7">
        <v>2</v>
      </c>
      <c r="N42" s="30">
        <v>6</v>
      </c>
      <c r="O42" s="11">
        <f>G42+2*K42-L42/(1+J42)-H42</f>
        <v>6</v>
      </c>
      <c r="P42" s="7">
        <f>IF(N42="",0,IF(ABS((N42-O42))&lt;=0.01,1,-1))</f>
        <v>1</v>
      </c>
      <c r="Q42" s="30">
        <v>0.79181246047624798</v>
      </c>
      <c r="R42" s="19">
        <f>IF(L42 &lt; K42,10*LOG10(K42/L42),10*LOG10(L42/K42))</f>
        <v>0.7918124604762482</v>
      </c>
      <c r="S42" s="7">
        <f>IF(Q42="",0,IF(ABS((Q42-R42))&lt;=0.01,1,-1))</f>
        <v>1</v>
      </c>
      <c r="T42" s="29" t="s">
        <v>202</v>
      </c>
      <c r="U42" s="7">
        <v>1</v>
      </c>
      <c r="V42" s="29">
        <v>105</v>
      </c>
      <c r="W42" s="20">
        <f>(1+L42)*(1+2+3+4+5)</f>
        <v>105</v>
      </c>
      <c r="X42" s="7">
        <f>IF(V42="",0,IF(ABS((V42-W42))&lt;=0.01,1,-1))</f>
        <v>1</v>
      </c>
      <c r="Y42" s="30">
        <v>6</v>
      </c>
      <c r="Z42" s="20">
        <f>IF(L42&lt;3,10-L42,IF(L42&gt;6,1/L42,L42))</f>
        <v>6</v>
      </c>
      <c r="AA42" s="7">
        <f>IF(Y42="",0,IF(ABS((Y42-Z42))&lt;=0.001,1,-1))</f>
        <v>1</v>
      </c>
      <c r="AB42" s="29" t="s">
        <v>203</v>
      </c>
      <c r="AC42" s="29">
        <f>20*LOG(p/0.00002)/LOG(10)</f>
        <v>93.979400086720375</v>
      </c>
      <c r="AD42" s="7">
        <f>IF(AB42="",0,IF(ABS((AC42-93.9794))&lt;=0.01,1,-1))</f>
        <v>1</v>
      </c>
      <c r="AE42" s="47">
        <v>0</v>
      </c>
      <c r="AF42" s="24">
        <f>M42+P42+S42+U42+X42+AA42+AD42+AE42</f>
        <v>8</v>
      </c>
    </row>
    <row r="43" spans="1:32" ht="92.4">
      <c r="A43" s="27">
        <v>41</v>
      </c>
      <c r="B43" s="28">
        <v>41985.758224664351</v>
      </c>
      <c r="C43" s="29" t="s">
        <v>204</v>
      </c>
      <c r="D43" s="29" t="s">
        <v>205</v>
      </c>
      <c r="E43" s="29">
        <v>254915</v>
      </c>
      <c r="F43" s="6">
        <v>1</v>
      </c>
      <c r="G43" s="6">
        <f>INT(E43/100000)</f>
        <v>2</v>
      </c>
      <c r="H43" s="6">
        <f>INT(($E43-100000*G43)/10000)</f>
        <v>5</v>
      </c>
      <c r="I43" s="6">
        <f>INT(($E43-100000*G43-10000*H43)/1000)</f>
        <v>4</v>
      </c>
      <c r="J43" s="6">
        <f>INT(($E43-100000*$G43-10000*$H43-1000*$I43)/100)</f>
        <v>9</v>
      </c>
      <c r="K43" s="6">
        <f>INT(($E43-100000*$G43-10000*$H43-1000*$I43-100*$J43)/10)</f>
        <v>1</v>
      </c>
      <c r="L43" s="6">
        <f>INT(($E43-100000*$G43-10000*$H43-1000*$I43-100*$J43-10*$K43))</f>
        <v>5</v>
      </c>
      <c r="M43" s="7">
        <v>2</v>
      </c>
      <c r="N43" s="30">
        <v>-1.5</v>
      </c>
      <c r="O43" s="11">
        <f>G43+2*K43-L43/(1+J43)-H43</f>
        <v>-1.5</v>
      </c>
      <c r="P43" s="7">
        <f>IF(N43="",0,IF(ABS((N43-O43))&lt;=0.01,1,-1))</f>
        <v>1</v>
      </c>
      <c r="Q43" s="30">
        <v>6.9897000433601804</v>
      </c>
      <c r="R43" s="19">
        <f>IF(L43 &lt; K43,10*LOG10(K43/L43),10*LOG10(L43/K43))</f>
        <v>6.9897000433601884</v>
      </c>
      <c r="S43" s="7">
        <f>IF(Q43="",0,IF(ABS((Q43-R43))&lt;=0.01,1,-1))</f>
        <v>1</v>
      </c>
      <c r="T43" s="33" t="s">
        <v>536</v>
      </c>
      <c r="U43" s="7">
        <v>1</v>
      </c>
      <c r="V43" s="29">
        <v>90</v>
      </c>
      <c r="W43" s="20">
        <f>(1+L43)*(1+2+3+4+5)</f>
        <v>90</v>
      </c>
      <c r="X43" s="7">
        <f>IF(V43="",0,IF(ABS((V43-W43))&lt;=0.01,1,-1))</f>
        <v>1</v>
      </c>
      <c r="Y43" s="30">
        <v>5</v>
      </c>
      <c r="Z43" s="20">
        <f>IF(L43&lt;3,10-L43,IF(L43&gt;6,1/L43,L43))</f>
        <v>5</v>
      </c>
      <c r="AA43" s="7">
        <f>IF(Y43="",0,IF(ABS((Y43-Z43))&lt;=0.001,1,-1))</f>
        <v>1</v>
      </c>
      <c r="AB43" s="29" t="s">
        <v>14</v>
      </c>
      <c r="AC43" s="29">
        <f>20*LOG(p/0.00002)/LOG(10)</f>
        <v>93.979400086720375</v>
      </c>
      <c r="AD43" s="7">
        <f>IF(AB43="",0,IF(ABS((AC43-93.9794))&lt;=0.01,1,-1))</f>
        <v>1</v>
      </c>
      <c r="AE43" s="47">
        <v>0</v>
      </c>
      <c r="AF43" s="24">
        <f>M43+P43+S43+U43+X43+AA43+AD43+AE43</f>
        <v>8</v>
      </c>
    </row>
    <row r="44" spans="1:32">
      <c r="A44" s="27">
        <v>42</v>
      </c>
      <c r="B44" s="28">
        <v>41985.758261643517</v>
      </c>
      <c r="C44" s="29" t="s">
        <v>208</v>
      </c>
      <c r="D44" s="29" t="s">
        <v>209</v>
      </c>
      <c r="E44" s="29">
        <v>241009</v>
      </c>
      <c r="F44" s="6">
        <v>1</v>
      </c>
      <c r="G44" s="6">
        <f>INT(E44/100000)</f>
        <v>2</v>
      </c>
      <c r="H44" s="6">
        <f>INT(($E44-100000*G44)/10000)</f>
        <v>4</v>
      </c>
      <c r="I44" s="6">
        <f>INT(($E44-100000*G44-10000*H44)/1000)</f>
        <v>1</v>
      </c>
      <c r="J44" s="6">
        <f>INT(($E44-100000*$G44-10000*$H44-1000*$I44)/100)</f>
        <v>0</v>
      </c>
      <c r="K44" s="6">
        <f>INT(($E44-100000*$G44-10000*$H44-1000*$I44-100*$J44)/10)</f>
        <v>0</v>
      </c>
      <c r="L44" s="6">
        <f>INT(($E44-100000*$G44-10000*$H44-1000*$I44-100*$J44-10*$K44))</f>
        <v>9</v>
      </c>
      <c r="M44" s="7">
        <v>2</v>
      </c>
      <c r="N44" s="30">
        <v>-11</v>
      </c>
      <c r="O44" s="11">
        <f>G44+2*K44-L44/(1+J44)-H44</f>
        <v>-11</v>
      </c>
      <c r="P44" s="7">
        <f>IF(N44="",0,IF(ABS((N44-O44))&lt;=0.01,1,-1))</f>
        <v>1</v>
      </c>
      <c r="Q44" s="30" t="s">
        <v>210</v>
      </c>
      <c r="R44" s="19" t="e">
        <f>IF(L44 &lt; K44,10*LOG10(K44/L44),10*LOG10(L44/K44))</f>
        <v>#DIV/0!</v>
      </c>
      <c r="S44" s="7">
        <v>1</v>
      </c>
      <c r="T44" s="29" t="s">
        <v>211</v>
      </c>
      <c r="U44" s="7">
        <v>1</v>
      </c>
      <c r="V44" s="29">
        <v>150</v>
      </c>
      <c r="W44" s="20">
        <f>(1+L44)*(1+2+3+4+5)</f>
        <v>150</v>
      </c>
      <c r="X44" s="7">
        <f>IF(V44="",0,IF(ABS((V44-W44))&lt;=0.01,1,-1))</f>
        <v>1</v>
      </c>
      <c r="Y44" s="30">
        <v>0.11111111111111099</v>
      </c>
      <c r="Z44" s="20">
        <f>IF(L44&lt;3,10-L44,IF(L44&gt;6,1/L44,L44))</f>
        <v>0.1111111111111111</v>
      </c>
      <c r="AA44" s="7">
        <f>IF(Y44="",0,IF(ABS((Y44-Z44))&lt;=0.001,1,-1))</f>
        <v>1</v>
      </c>
      <c r="AB44" s="29" t="s">
        <v>199</v>
      </c>
      <c r="AC44" s="29">
        <f>20*LOG(p/0.00002)/LOG(10)</f>
        <v>93.979400086720375</v>
      </c>
      <c r="AD44" s="7">
        <f>IF(AB44="",0,IF(ABS((AC44-93.9794))&lt;=0.01,1,-1))</f>
        <v>1</v>
      </c>
      <c r="AE44" s="47">
        <v>0</v>
      </c>
      <c r="AF44" s="24">
        <f>M44+P44+S44+U44+X44+AA44+AD44+AE44</f>
        <v>8</v>
      </c>
    </row>
    <row r="45" spans="1:32">
      <c r="A45" s="27">
        <v>43</v>
      </c>
      <c r="B45" s="28">
        <v>41985.758267557867</v>
      </c>
      <c r="C45" s="29" t="s">
        <v>212</v>
      </c>
      <c r="D45" s="29" t="s">
        <v>213</v>
      </c>
      <c r="E45" s="29">
        <v>240599</v>
      </c>
      <c r="F45" s="6">
        <v>1</v>
      </c>
      <c r="G45" s="6">
        <f>INT(E45/100000)</f>
        <v>2</v>
      </c>
      <c r="H45" s="6">
        <f>INT(($E45-100000*G45)/10000)</f>
        <v>4</v>
      </c>
      <c r="I45" s="6">
        <f>INT(($E45-100000*G45-10000*H45)/1000)</f>
        <v>0</v>
      </c>
      <c r="J45" s="6">
        <f>INT(($E45-100000*$G45-10000*$H45-1000*$I45)/100)</f>
        <v>5</v>
      </c>
      <c r="K45" s="6">
        <f>INT(($E45-100000*$G45-10000*$H45-1000*$I45-100*$J45)/10)</f>
        <v>9</v>
      </c>
      <c r="L45" s="6">
        <f>INT(($E45-100000*$G45-10000*$H45-1000*$I45-100*$J45-10*$K45))</f>
        <v>9</v>
      </c>
      <c r="M45" s="7">
        <v>2</v>
      </c>
      <c r="N45" s="30">
        <v>14.5</v>
      </c>
      <c r="O45" s="11">
        <f>G45+2*K45-L45/(1+J45)-H45</f>
        <v>14.5</v>
      </c>
      <c r="P45" s="7">
        <f>IF(N45="",0,IF(ABS((N45-O45))&lt;=0.01,1,-1))</f>
        <v>1</v>
      </c>
      <c r="Q45" s="30">
        <v>0</v>
      </c>
      <c r="R45" s="19">
        <f>IF(L45 &lt; K45,10*LOG10(K45/L45),10*LOG10(L45/K45))</f>
        <v>0</v>
      </c>
      <c r="S45" s="7">
        <f>IF(Q45="",0,IF(ABS((Q45-R45))&lt;=0.01,1,-1))</f>
        <v>1</v>
      </c>
      <c r="T45" s="29" t="s">
        <v>214</v>
      </c>
      <c r="U45" s="7">
        <v>1</v>
      </c>
      <c r="V45" s="29">
        <v>150</v>
      </c>
      <c r="W45" s="20">
        <f>(1+L45)*(1+2+3+4+5)</f>
        <v>150</v>
      </c>
      <c r="X45" s="7">
        <f>IF(V45="",0,IF(ABS((V45-W45))&lt;=0.01,1,-1))</f>
        <v>1</v>
      </c>
      <c r="Y45" s="30">
        <v>0.11111111111111099</v>
      </c>
      <c r="Z45" s="20">
        <f>IF(L45&lt;3,10-L45,IF(L45&gt;6,1/L45,L45))</f>
        <v>0.1111111111111111</v>
      </c>
      <c r="AA45" s="7">
        <f>IF(Y45="",0,IF(ABS((Y45-Z45))&lt;=0.001,1,-1))</f>
        <v>1</v>
      </c>
      <c r="AB45" s="29" t="s">
        <v>199</v>
      </c>
      <c r="AC45" s="29">
        <f>20*LOG(p/0.00002)/LOG(10)</f>
        <v>93.979400086720375</v>
      </c>
      <c r="AD45" s="7">
        <f>IF(AB45="",0,IF(ABS((AC45-93.9794))&lt;=0.01,1,-1))</f>
        <v>1</v>
      </c>
      <c r="AE45" s="47">
        <v>0</v>
      </c>
      <c r="AF45" s="24">
        <f>M45+P45+S45+U45+X45+AA45+AD45+AE45</f>
        <v>8</v>
      </c>
    </row>
    <row r="46" spans="1:32">
      <c r="A46" s="27">
        <v>44</v>
      </c>
      <c r="B46" s="28">
        <v>41985.758268032405</v>
      </c>
      <c r="C46" s="29" t="s">
        <v>215</v>
      </c>
      <c r="D46" s="29" t="s">
        <v>216</v>
      </c>
      <c r="E46" s="29">
        <v>242691</v>
      </c>
      <c r="F46" s="6">
        <v>1</v>
      </c>
      <c r="G46" s="6">
        <f>INT(E46/100000)</f>
        <v>2</v>
      </c>
      <c r="H46" s="6">
        <f>INT(($E46-100000*G46)/10000)</f>
        <v>4</v>
      </c>
      <c r="I46" s="6">
        <f>INT(($E46-100000*G46-10000*H46)/1000)</f>
        <v>2</v>
      </c>
      <c r="J46" s="6">
        <f>INT(($E46-100000*$G46-10000*$H46-1000*$I46)/100)</f>
        <v>6</v>
      </c>
      <c r="K46" s="6">
        <f>INT(($E46-100000*$G46-10000*$H46-1000*$I46-100*$J46)/10)</f>
        <v>9</v>
      </c>
      <c r="L46" s="6">
        <f>INT(($E46-100000*$G46-10000*$H46-1000*$I46-100*$J46-10*$K46))</f>
        <v>1</v>
      </c>
      <c r="M46" s="7">
        <v>2</v>
      </c>
      <c r="N46" s="30">
        <v>15.85714286</v>
      </c>
      <c r="O46" s="11">
        <f>G46+2*K46-L46/(1+J46)-H46</f>
        <v>15.857142857142858</v>
      </c>
      <c r="P46" s="7">
        <f>IF(N46="",0,IF(ABS((N46-O46))&lt;=0.01,1,-1))</f>
        <v>1</v>
      </c>
      <c r="Q46" s="30">
        <v>9.5424250940000004</v>
      </c>
      <c r="R46" s="19">
        <f>IF(L46 &lt; K46,10*LOG10(K46/L46),10*LOG10(L46/K46))</f>
        <v>9.5424250943932485</v>
      </c>
      <c r="S46" s="7">
        <f>IF(Q46="",0,IF(ABS((Q46-R46))&lt;=0.01,1,-1))</f>
        <v>1</v>
      </c>
      <c r="T46" s="29" t="s">
        <v>538</v>
      </c>
      <c r="U46" s="7">
        <v>1</v>
      </c>
      <c r="V46" s="29">
        <v>30</v>
      </c>
      <c r="W46" s="20">
        <f>(1+L46)*(1+2+3+4+5)</f>
        <v>30</v>
      </c>
      <c r="X46" s="7">
        <f>IF(V46="",0,IF(ABS((V46-W46))&lt;=0.01,1,-1))</f>
        <v>1</v>
      </c>
      <c r="Y46" s="30">
        <v>9</v>
      </c>
      <c r="Z46" s="20">
        <f>IF(L46&lt;3,10-L46,IF(L46&gt;6,1/L46,L46))</f>
        <v>9</v>
      </c>
      <c r="AA46" s="7">
        <f>IF(Y46="",0,IF(ABS((Y46-Z46))&lt;=0.001,1,-1))</f>
        <v>1</v>
      </c>
      <c r="AB46" s="29" t="s">
        <v>217</v>
      </c>
      <c r="AC46" s="29">
        <f>20*LOG(p/0.00002)/LOG(10)</f>
        <v>93.979400086720375</v>
      </c>
      <c r="AD46" s="7">
        <f>IF(AB46="",0,IF(ABS((AC46-93.9794))&lt;=0.01,1,-1))</f>
        <v>1</v>
      </c>
      <c r="AE46" s="47">
        <v>0</v>
      </c>
      <c r="AF46" s="24">
        <f>M46+P46+S46+U46+X46+AA46+AD46+AE46</f>
        <v>8</v>
      </c>
    </row>
    <row r="47" spans="1:32" ht="105.6">
      <c r="A47" s="27">
        <v>45</v>
      </c>
      <c r="B47" s="28">
        <v>41985.758335150458</v>
      </c>
      <c r="C47" s="29" t="s">
        <v>218</v>
      </c>
      <c r="D47" s="29" t="s">
        <v>219</v>
      </c>
      <c r="E47" s="29">
        <v>243632</v>
      </c>
      <c r="F47" s="6">
        <v>1</v>
      </c>
      <c r="G47" s="6">
        <f>INT(E47/100000)</f>
        <v>2</v>
      </c>
      <c r="H47" s="6">
        <f>INT(($E47-100000*G47)/10000)</f>
        <v>4</v>
      </c>
      <c r="I47" s="6">
        <f>INT(($E47-100000*G47-10000*H47)/1000)</f>
        <v>3</v>
      </c>
      <c r="J47" s="6">
        <f>INT(($E47-100000*$G47-10000*$H47-1000*$I47)/100)</f>
        <v>6</v>
      </c>
      <c r="K47" s="6">
        <f>INT(($E47-100000*$G47-10000*$H47-1000*$I47-100*$J47)/10)</f>
        <v>3</v>
      </c>
      <c r="L47" s="6">
        <f>INT(($E47-100000*$G47-10000*$H47-1000*$I47-100*$J47-10*$K47))</f>
        <v>2</v>
      </c>
      <c r="M47" s="7">
        <v>2</v>
      </c>
      <c r="N47" s="30">
        <v>3.71428571428571</v>
      </c>
      <c r="O47" s="11">
        <f>G47+2*K47-L47/(1+J47)-H47</f>
        <v>3.7142857142857144</v>
      </c>
      <c r="P47" s="7">
        <f>IF(N47="",0,IF(ABS((N47-O47))&lt;=0.01,1,-1))</f>
        <v>1</v>
      </c>
      <c r="Q47" s="30">
        <v>1.7609125905568099</v>
      </c>
      <c r="R47" s="19">
        <f>IF(L47 &lt; K47,10*LOG10(K47/L47),10*LOG10(L47/K47))</f>
        <v>1.7609125905568124</v>
      </c>
      <c r="S47" s="7">
        <f>IF(Q47="",0,IF(ABS((Q47-R47))&lt;=0.01,1,-1))</f>
        <v>1</v>
      </c>
      <c r="T47" s="33" t="s">
        <v>220</v>
      </c>
      <c r="U47" s="7">
        <v>1</v>
      </c>
      <c r="V47" s="29">
        <v>45</v>
      </c>
      <c r="W47" s="20">
        <f>(1+L47)*(1+2+3+4+5)</f>
        <v>45</v>
      </c>
      <c r="X47" s="7">
        <f>IF(V47="",0,IF(ABS((V47-W47))&lt;=0.01,1,-1))</f>
        <v>1</v>
      </c>
      <c r="Y47" s="30">
        <v>8</v>
      </c>
      <c r="Z47" s="20">
        <f>IF(L47&lt;3,10-L47,IF(L47&gt;6,1/L47,L47))</f>
        <v>8</v>
      </c>
      <c r="AA47" s="7">
        <f>IF(Y47="",0,IF(ABS((Y47-Z47))&lt;=0.001,1,-1))</f>
        <v>1</v>
      </c>
      <c r="AB47" s="29" t="s">
        <v>199</v>
      </c>
      <c r="AC47" s="29">
        <f>20*LOG(p/0.00002)/LOG(10)</f>
        <v>93.979400086720375</v>
      </c>
      <c r="AD47" s="7">
        <f>IF(AB47="",0,IF(ABS((AC47-93.9794))&lt;=0.01,1,-1))</f>
        <v>1</v>
      </c>
      <c r="AE47" s="47">
        <v>0</v>
      </c>
      <c r="AF47" s="24">
        <f>M47+P47+S47+U47+X47+AA47+AD47+AE47</f>
        <v>8</v>
      </c>
    </row>
    <row r="48" spans="1:32" ht="105.6">
      <c r="A48" s="27">
        <v>46</v>
      </c>
      <c r="B48" s="28">
        <v>41985.758355254628</v>
      </c>
      <c r="C48" s="29" t="s">
        <v>221</v>
      </c>
      <c r="D48" s="29" t="s">
        <v>222</v>
      </c>
      <c r="E48" s="29">
        <v>239663</v>
      </c>
      <c r="F48" s="6">
        <v>1</v>
      </c>
      <c r="G48" s="6">
        <f>INT(E48/100000)</f>
        <v>2</v>
      </c>
      <c r="H48" s="6">
        <f>INT(($E48-100000*G48)/10000)</f>
        <v>3</v>
      </c>
      <c r="I48" s="6">
        <f>INT(($E48-100000*G48-10000*H48)/1000)</f>
        <v>9</v>
      </c>
      <c r="J48" s="6">
        <f>INT(($E48-100000*$G48-10000*$H48-1000*$I48)/100)</f>
        <v>6</v>
      </c>
      <c r="K48" s="6">
        <f>INT(($E48-100000*$G48-10000*$H48-1000*$I48-100*$J48)/10)</f>
        <v>6</v>
      </c>
      <c r="L48" s="6">
        <f>INT(($E48-100000*$G48-10000*$H48-1000*$I48-100*$J48-10*$K48))</f>
        <v>3</v>
      </c>
      <c r="M48" s="7">
        <v>2</v>
      </c>
      <c r="N48" s="30">
        <v>10.5714285714285</v>
      </c>
      <c r="O48" s="11">
        <f>G48+2*K48-L48/(1+J48)-H48</f>
        <v>10.571428571428571</v>
      </c>
      <c r="P48" s="7">
        <f>IF(N48="",0,IF(ABS((N48-O48))&lt;=0.01,1,-1))</f>
        <v>1</v>
      </c>
      <c r="Q48" s="30">
        <v>3.0102999566398099</v>
      </c>
      <c r="R48" s="19">
        <f>IF(L48 &lt; K48,10*LOG10(K48/L48),10*LOG10(L48/K48))</f>
        <v>3.0102999566398121</v>
      </c>
      <c r="S48" s="7">
        <f>IF(Q48="",0,IF(ABS((Q48-R48))&lt;=0.01,1,-1))</f>
        <v>1</v>
      </c>
      <c r="T48" s="33" t="s">
        <v>223</v>
      </c>
      <c r="U48" s="7">
        <v>1</v>
      </c>
      <c r="V48" s="29">
        <v>60</v>
      </c>
      <c r="W48" s="20">
        <f>(1+L48)*(1+2+3+4+5)</f>
        <v>60</v>
      </c>
      <c r="X48" s="7">
        <f>IF(V48="",0,IF(ABS((V48-W48))&lt;=0.01,1,-1))</f>
        <v>1</v>
      </c>
      <c r="Y48" s="30">
        <v>3</v>
      </c>
      <c r="Z48" s="20">
        <f>IF(L48&lt;3,10-L48,IF(L48&gt;6,1/L48,L48))</f>
        <v>3</v>
      </c>
      <c r="AA48" s="7">
        <f>IF(Y48="",0,IF(ABS((Y48-Z48))&lt;=0.001,1,-1))</f>
        <v>1</v>
      </c>
      <c r="AB48" s="29" t="s">
        <v>130</v>
      </c>
      <c r="AC48" s="29">
        <f>20*LOG(p/(0.00002))/LOG(10)</f>
        <v>93.979400086720375</v>
      </c>
      <c r="AD48" s="7">
        <f>IF(AB48="",0,IF(ABS((AC48-93.9794))&lt;=0.01,1,-1))</f>
        <v>1</v>
      </c>
      <c r="AE48" s="47">
        <v>0</v>
      </c>
      <c r="AF48" s="24">
        <f>M48+P48+S48+U48+X48+AA48+AD48+AE48</f>
        <v>8</v>
      </c>
    </row>
    <row r="49" spans="1:32" ht="105.6">
      <c r="A49" s="27">
        <v>47</v>
      </c>
      <c r="B49" s="28">
        <v>41985.765045219909</v>
      </c>
      <c r="C49" s="29" t="s">
        <v>224</v>
      </c>
      <c r="D49" s="29" t="s">
        <v>225</v>
      </c>
      <c r="E49" s="29">
        <v>239381</v>
      </c>
      <c r="F49" s="6">
        <v>1</v>
      </c>
      <c r="G49" s="6">
        <f>INT(E49/100000)</f>
        <v>2</v>
      </c>
      <c r="H49" s="6">
        <f>INT(($E49-100000*G49)/10000)</f>
        <v>3</v>
      </c>
      <c r="I49" s="6">
        <f>INT(($E49-100000*G49-10000*H49)/1000)</f>
        <v>9</v>
      </c>
      <c r="J49" s="6">
        <f>INT(($E49-100000*$G49-10000*$H49-1000*$I49)/100)</f>
        <v>3</v>
      </c>
      <c r="K49" s="6">
        <f>INT(($E49-100000*$G49-10000*$H49-1000*$I49-100*$J49)/10)</f>
        <v>8</v>
      </c>
      <c r="L49" s="6">
        <f>INT(($E49-100000*$G49-10000*$H49-1000*$I49-100*$J49-10*$K49))</f>
        <v>1</v>
      </c>
      <c r="M49" s="7">
        <v>2</v>
      </c>
      <c r="N49" s="30">
        <v>14.75</v>
      </c>
      <c r="O49" s="11">
        <f>G49+2*K49-L49/(1+J49)-H49</f>
        <v>14.75</v>
      </c>
      <c r="P49" s="7">
        <f>IF(N49="",0,IF(ABS((N49-O49))&lt;=0.01,1,-1))</f>
        <v>1</v>
      </c>
      <c r="Q49" s="30">
        <v>9.0308998699194305</v>
      </c>
      <c r="R49" s="19">
        <f>IF(L49 &lt; K49,10*LOG10(K49/L49),10*LOG10(L49/K49))</f>
        <v>9.0308998699194358</v>
      </c>
      <c r="S49" s="7">
        <f>IF(Q49="",0,IF(ABS((Q49-R49))&lt;=0.01,1,-1))</f>
        <v>1</v>
      </c>
      <c r="T49" s="33" t="s">
        <v>539</v>
      </c>
      <c r="U49" s="7">
        <v>1</v>
      </c>
      <c r="V49" s="29">
        <v>30</v>
      </c>
      <c r="W49" s="20">
        <f>(1+L49)*(1+2+3+4+5)</f>
        <v>30</v>
      </c>
      <c r="X49" s="7">
        <f>IF(V49="",0,IF(ABS((V49-W49))&lt;=0.01,1,-1))</f>
        <v>1</v>
      </c>
      <c r="Y49" s="30">
        <v>9</v>
      </c>
      <c r="Z49" s="20">
        <f>IF(L49&lt;3,10-L49,IF(L49&gt;6,1/L49,L49))</f>
        <v>9</v>
      </c>
      <c r="AA49" s="7">
        <f>IF(Y49="",0,IF(ABS((Y49-Z49))&lt;=0.001,1,-1))</f>
        <v>1</v>
      </c>
      <c r="AB49" s="29" t="s">
        <v>199</v>
      </c>
      <c r="AC49" s="29">
        <f>20*LOG(p/0.00002)/LOG(10)</f>
        <v>93.979400086720375</v>
      </c>
      <c r="AD49" s="7">
        <f>IF(AB49="",0,IF(ABS((AC49-93.9794))&lt;=0.01,1,-1))</f>
        <v>1</v>
      </c>
      <c r="AE49" s="47">
        <v>0</v>
      </c>
      <c r="AF49" s="24">
        <f>M49+P49+S49+U49+X49+AA49+AD49+AE49</f>
        <v>8</v>
      </c>
    </row>
    <row r="50" spans="1:32">
      <c r="A50" s="27">
        <v>48</v>
      </c>
      <c r="B50" s="28">
        <v>41985.758457592587</v>
      </c>
      <c r="C50" s="29" t="s">
        <v>229</v>
      </c>
      <c r="D50" s="29" t="s">
        <v>230</v>
      </c>
      <c r="E50" s="29">
        <v>240912</v>
      </c>
      <c r="F50" s="6">
        <v>1</v>
      </c>
      <c r="G50" s="6">
        <f>INT(E50/100000)</f>
        <v>2</v>
      </c>
      <c r="H50" s="6">
        <f>INT(($E50-100000*G50)/10000)</f>
        <v>4</v>
      </c>
      <c r="I50" s="6">
        <f>INT(($E50-100000*G50-10000*H50)/1000)</f>
        <v>0</v>
      </c>
      <c r="J50" s="6">
        <f>INT(($E50-100000*$G50-10000*$H50-1000*$I50)/100)</f>
        <v>9</v>
      </c>
      <c r="K50" s="6">
        <f>INT(($E50-100000*$G50-10000*$H50-1000*$I50-100*$J50)/10)</f>
        <v>1</v>
      </c>
      <c r="L50" s="6">
        <f>INT(($E50-100000*$G50-10000*$H50-1000*$I50-100*$J50-10*$K50))</f>
        <v>2</v>
      </c>
      <c r="M50" s="7">
        <v>2</v>
      </c>
      <c r="N50" s="30">
        <v>-0.2</v>
      </c>
      <c r="O50" s="11">
        <f>G50+2*K50-L50/(1+J50)-H50</f>
        <v>-0.20000000000000018</v>
      </c>
      <c r="P50" s="7">
        <f>IF(N50="",0,IF(ABS((N50-O50))&lt;=0.01,1,-1))</f>
        <v>1</v>
      </c>
      <c r="Q50" s="30">
        <v>3.0102999566398099</v>
      </c>
      <c r="R50" s="19">
        <f>IF(L50 &lt; K50,10*LOG10(K50/L50),10*LOG10(L50/K50))</f>
        <v>3.0102999566398121</v>
      </c>
      <c r="S50" s="7">
        <f>IF(Q50="",0,IF(ABS((Q50-R50))&lt;=0.01,1,-1))</f>
        <v>1</v>
      </c>
      <c r="T50" s="29" t="s">
        <v>231</v>
      </c>
      <c r="U50" s="7">
        <v>1</v>
      </c>
      <c r="V50" s="29">
        <v>45</v>
      </c>
      <c r="W50" s="20">
        <f>(1+L50)*(1+2+3+4+5)</f>
        <v>45</v>
      </c>
      <c r="X50" s="7">
        <f>IF(V50="",0,IF(ABS((V50-W50))&lt;=0.01,1,-1))</f>
        <v>1</v>
      </c>
      <c r="Y50" s="30">
        <v>8</v>
      </c>
      <c r="Z50" s="20">
        <f>IF(L50&lt;3,10-L50,IF(L50&gt;6,1/L50,L50))</f>
        <v>8</v>
      </c>
      <c r="AA50" s="7">
        <f>IF(Y50="",0,IF(ABS((Y50-Z50))&lt;=0.001,1,-1))</f>
        <v>1</v>
      </c>
      <c r="AB50" s="29" t="s">
        <v>232</v>
      </c>
      <c r="AC50" s="29">
        <f>20*LOG(p/(0.00002))/LOG(10)</f>
        <v>93.979400086720375</v>
      </c>
      <c r="AD50" s="7">
        <f>IF(AB50="",0,IF(ABS((AC50-93.9794))&lt;=0.01,1,-1))</f>
        <v>1</v>
      </c>
      <c r="AE50" s="47">
        <v>0</v>
      </c>
      <c r="AF50" s="24">
        <f>M50+P50+S50+U50+X50+AA50+AD50+AE50</f>
        <v>8</v>
      </c>
    </row>
    <row r="51" spans="1:32">
      <c r="A51" s="27">
        <v>49</v>
      </c>
      <c r="B51" s="28">
        <v>41985.758460254627</v>
      </c>
      <c r="C51" s="29" t="s">
        <v>233</v>
      </c>
      <c r="D51" s="29" t="s">
        <v>234</v>
      </c>
      <c r="E51" s="29">
        <v>239511</v>
      </c>
      <c r="F51" s="6">
        <v>1</v>
      </c>
      <c r="G51" s="6">
        <f>INT(E51/100000)</f>
        <v>2</v>
      </c>
      <c r="H51" s="6">
        <f>INT(($E51-100000*G51)/10000)</f>
        <v>3</v>
      </c>
      <c r="I51" s="6">
        <f>INT(($E51-100000*G51-10000*H51)/1000)</f>
        <v>9</v>
      </c>
      <c r="J51" s="6">
        <f>INT(($E51-100000*$G51-10000*$H51-1000*$I51)/100)</f>
        <v>5</v>
      </c>
      <c r="K51" s="6">
        <f>INT(($E51-100000*$G51-10000*$H51-1000*$I51-100*$J51)/10)</f>
        <v>1</v>
      </c>
      <c r="L51" s="6">
        <f>INT(($E51-100000*$G51-10000*$H51-1000*$I51-100*$J51-10*$K51))</f>
        <v>1</v>
      </c>
      <c r="M51" s="7">
        <v>2</v>
      </c>
      <c r="N51" s="30">
        <v>0.83333333333333304</v>
      </c>
      <c r="O51" s="11">
        <f>G51+2*K51-L51/(1+J51)-H51</f>
        <v>0.83333333333333348</v>
      </c>
      <c r="P51" s="7">
        <f>IF(N51="",0,IF(ABS((N51-O51))&lt;=0.01,1,-1))</f>
        <v>1</v>
      </c>
      <c r="Q51" s="30">
        <v>0</v>
      </c>
      <c r="R51" s="19">
        <f>IF(L51 &lt; K51,10*LOG10(K51/L51),10*LOG10(L51/K51))</f>
        <v>0</v>
      </c>
      <c r="S51" s="7">
        <f>IF(Q51="",0,IF(ABS((Q51-R51))&lt;=0.01,1,-1))</f>
        <v>1</v>
      </c>
      <c r="T51" s="29" t="s">
        <v>235</v>
      </c>
      <c r="U51" s="7">
        <v>1</v>
      </c>
      <c r="V51" s="29">
        <v>30</v>
      </c>
      <c r="W51" s="20">
        <f>(1+L51)*(1+2+3+4+5)</f>
        <v>30</v>
      </c>
      <c r="X51" s="7">
        <f>IF(V51="",0,IF(ABS((V51-W51))&lt;=0.01,1,-1))</f>
        <v>1</v>
      </c>
      <c r="Y51" s="30">
        <v>9</v>
      </c>
      <c r="Z51" s="20">
        <f>IF(L51&lt;3,10-L51,IF(L51&gt;6,1/L51,L51))</f>
        <v>9</v>
      </c>
      <c r="AA51" s="7">
        <f>IF(Y51="",0,IF(ABS((Y51-Z51))&lt;=0.001,1,-1))</f>
        <v>1</v>
      </c>
      <c r="AB51" s="29" t="s">
        <v>236</v>
      </c>
      <c r="AC51" s="29">
        <f>20*LOG(p/0.00002)/LOG(10)</f>
        <v>93.979400086720375</v>
      </c>
      <c r="AD51" s="7">
        <f>IF(AB51="",0,IF(ABS((AC51-93.9794))&lt;=0.01,1,-1))</f>
        <v>1</v>
      </c>
      <c r="AE51" s="47">
        <v>0</v>
      </c>
      <c r="AF51" s="24">
        <f>M51+P51+S51+U51+X51+AA51+AD51+AE51</f>
        <v>8</v>
      </c>
    </row>
    <row r="52" spans="1:32" ht="105.6">
      <c r="A52" s="27">
        <v>50</v>
      </c>
      <c r="B52" s="28">
        <v>41985.758549039354</v>
      </c>
      <c r="C52" s="29" t="s">
        <v>243</v>
      </c>
      <c r="D52" s="29" t="s">
        <v>244</v>
      </c>
      <c r="E52" s="29">
        <v>240826</v>
      </c>
      <c r="F52" s="6">
        <v>1</v>
      </c>
      <c r="G52" s="6">
        <f>INT(E52/100000)</f>
        <v>2</v>
      </c>
      <c r="H52" s="6">
        <f>INT(($E52-100000*G52)/10000)</f>
        <v>4</v>
      </c>
      <c r="I52" s="6">
        <f>INT(($E52-100000*G52-10000*H52)/1000)</f>
        <v>0</v>
      </c>
      <c r="J52" s="6">
        <f>INT(($E52-100000*$G52-10000*$H52-1000*$I52)/100)</f>
        <v>8</v>
      </c>
      <c r="K52" s="6">
        <f>INT(($E52-100000*$G52-10000*$H52-1000*$I52-100*$J52)/10)</f>
        <v>2</v>
      </c>
      <c r="L52" s="6">
        <f>INT(($E52-100000*$G52-10000*$H52-1000*$I52-100*$J52-10*$K52))</f>
        <v>6</v>
      </c>
      <c r="M52" s="7">
        <v>2</v>
      </c>
      <c r="N52" s="30">
        <v>1.3332999999999999</v>
      </c>
      <c r="O52" s="11">
        <f>G52+2*K52-L52/(1+J52)-H52</f>
        <v>1.333333333333333</v>
      </c>
      <c r="P52" s="7">
        <f>IF(N52="",0,IF(ABS((N52-O52))&lt;=0.01,1,-1))</f>
        <v>1</v>
      </c>
      <c r="Q52" s="30">
        <v>4.7712125471966198</v>
      </c>
      <c r="R52" s="19">
        <f>IF(L52 &lt; K52,10*LOG10(K52/L52),10*LOG10(L52/K52))</f>
        <v>4.7712125471966242</v>
      </c>
      <c r="S52" s="7">
        <f>IF(Q52="",0,IF(ABS((Q52-R52))&lt;=0.01,1,-1))</f>
        <v>1</v>
      </c>
      <c r="T52" s="33" t="s">
        <v>245</v>
      </c>
      <c r="U52" s="7">
        <v>1</v>
      </c>
      <c r="V52" s="29">
        <v>105</v>
      </c>
      <c r="W52" s="20">
        <f>(1+L52)*(1+2+3+4+5)</f>
        <v>105</v>
      </c>
      <c r="X52" s="7">
        <f>IF(V52="",0,IF(ABS((V52-W52))&lt;=0.01,1,-1))</f>
        <v>1</v>
      </c>
      <c r="Y52" s="30">
        <v>6</v>
      </c>
      <c r="Z52" s="20">
        <f>IF(L52&lt;3,10-L52,IF(L52&gt;6,1/L52,L52))</f>
        <v>6</v>
      </c>
      <c r="AA52" s="7">
        <f>IF(Y52="",0,IF(ABS((Y52-Z52))&lt;=0.001,1,-1))</f>
        <v>1</v>
      </c>
      <c r="AB52" s="29" t="s">
        <v>246</v>
      </c>
      <c r="AC52" s="29">
        <f>20*LOG(p/0.00002)/LOG(10)</f>
        <v>93.979400086720375</v>
      </c>
      <c r="AD52" s="7">
        <f>IF(AB52="",0,IF(ABS((AC52-93.9794))&lt;=0.01,1,-1))</f>
        <v>1</v>
      </c>
      <c r="AE52" s="47">
        <v>0</v>
      </c>
      <c r="AF52" s="24">
        <f>M52+P52+S52+U52+X52+AA52+AD52+AE52</f>
        <v>8</v>
      </c>
    </row>
    <row r="53" spans="1:32">
      <c r="A53" s="27">
        <v>51</v>
      </c>
      <c r="B53" s="28">
        <v>41985.758655868056</v>
      </c>
      <c r="C53" s="29" t="s">
        <v>247</v>
      </c>
      <c r="D53" s="29" t="s">
        <v>248</v>
      </c>
      <c r="E53" s="29">
        <v>241040</v>
      </c>
      <c r="F53" s="6">
        <v>1</v>
      </c>
      <c r="G53" s="6">
        <f>INT(E53/100000)</f>
        <v>2</v>
      </c>
      <c r="H53" s="6">
        <f>INT(($E53-100000*G53)/10000)</f>
        <v>4</v>
      </c>
      <c r="I53" s="6">
        <f>INT(($E53-100000*G53-10000*H53)/1000)</f>
        <v>1</v>
      </c>
      <c r="J53" s="6">
        <f>INT(($E53-100000*$G53-10000*$H53-1000*$I53)/100)</f>
        <v>0</v>
      </c>
      <c r="K53" s="6">
        <f>INT(($E53-100000*$G53-10000*$H53-1000*$I53-100*$J53)/10)</f>
        <v>4</v>
      </c>
      <c r="L53" s="6">
        <f>INT(($E53-100000*$G53-10000*$H53-1000*$I53-100*$J53-10*$K53))</f>
        <v>0</v>
      </c>
      <c r="M53" s="7">
        <v>2</v>
      </c>
      <c r="N53" s="30">
        <v>6</v>
      </c>
      <c r="O53" s="11">
        <f>G53+2*K53-L53/(1+J53)-H53</f>
        <v>6</v>
      </c>
      <c r="P53" s="7">
        <f>IF(N53="",0,IF(ABS((N53-O53))&lt;=0.01,1,-1))</f>
        <v>1</v>
      </c>
      <c r="Q53" s="30" t="s">
        <v>249</v>
      </c>
      <c r="R53" s="19" t="e">
        <f>IF(L53 &lt; K53,10*LOG10(K53/L53),10*LOG10(L53/K53))</f>
        <v>#DIV/0!</v>
      </c>
      <c r="S53" s="7">
        <v>1</v>
      </c>
      <c r="T53" s="29" t="s">
        <v>541</v>
      </c>
      <c r="U53" s="7">
        <v>1</v>
      </c>
      <c r="V53" s="29">
        <v>15</v>
      </c>
      <c r="W53" s="20">
        <f>(1+L53)*(1+2+3+4+5)</f>
        <v>15</v>
      </c>
      <c r="X53" s="7">
        <f>IF(V53="",0,IF(ABS((V53-W53))&lt;=0.01,1,-1))</f>
        <v>1</v>
      </c>
      <c r="Y53" s="30">
        <v>10</v>
      </c>
      <c r="Z53" s="20">
        <f>IF(L53&lt;3,10-L53,IF(L53&gt;6,1/L53,L53))</f>
        <v>10</v>
      </c>
      <c r="AA53" s="7">
        <f>IF(Y53="",0,IF(ABS((Y53-Z53))&lt;=0.001,1,-1))</f>
        <v>1</v>
      </c>
      <c r="AB53" s="29" t="s">
        <v>250</v>
      </c>
      <c r="AC53" s="29">
        <f>20*LOG(p/0.00002)/LOG(10)</f>
        <v>93.979400086720375</v>
      </c>
      <c r="AD53" s="7">
        <f>IF(AB53="",0,IF(ABS((AC53-93.9794))&lt;=0.01,1,-1))</f>
        <v>1</v>
      </c>
      <c r="AE53" s="47">
        <v>0</v>
      </c>
      <c r="AF53" s="24">
        <f>M53+P53+S53+U53+X53+AA53+AD53+AE53</f>
        <v>8</v>
      </c>
    </row>
    <row r="54" spans="1:32">
      <c r="A54" s="27">
        <v>52</v>
      </c>
      <c r="B54" s="28">
        <v>41985.759200393513</v>
      </c>
      <c r="C54" s="29" t="s">
        <v>255</v>
      </c>
      <c r="D54" s="29" t="s">
        <v>256</v>
      </c>
      <c r="E54" s="29">
        <v>240116</v>
      </c>
      <c r="F54" s="6">
        <v>1</v>
      </c>
      <c r="G54" s="6">
        <f>INT(E54/100000)</f>
        <v>2</v>
      </c>
      <c r="H54" s="6">
        <f>INT(($E54-100000*G54)/10000)</f>
        <v>4</v>
      </c>
      <c r="I54" s="6">
        <f>INT(($E54-100000*G54-10000*H54)/1000)</f>
        <v>0</v>
      </c>
      <c r="J54" s="6">
        <f>INT(($E54-100000*$G54-10000*$H54-1000*$I54)/100)</f>
        <v>1</v>
      </c>
      <c r="K54" s="6">
        <f>INT(($E54-100000*$G54-10000*$H54-1000*$I54-100*$J54)/10)</f>
        <v>1</v>
      </c>
      <c r="L54" s="6">
        <f>INT(($E54-100000*$G54-10000*$H54-1000*$I54-100*$J54-10*$K54))</f>
        <v>6</v>
      </c>
      <c r="M54" s="7">
        <v>2</v>
      </c>
      <c r="N54" s="30">
        <v>-3</v>
      </c>
      <c r="O54" s="11">
        <f>G54+2*K54-L54/(1+J54)-H54</f>
        <v>-3</v>
      </c>
      <c r="P54" s="7">
        <f>IF(N54="",0,IF(ABS((N54-O54))&lt;=0.01,1,-1))</f>
        <v>1</v>
      </c>
      <c r="Q54" s="30">
        <v>7.7815125038364297</v>
      </c>
      <c r="R54" s="19">
        <f>IF(L54 &lt; K54,10*LOG10(K54/L54),10*LOG10(L54/K54))</f>
        <v>7.7815125038364368</v>
      </c>
      <c r="S54" s="7">
        <f>IF(Q54="",0,IF(ABS((Q54-R54))&lt;=0.01,1,-1))</f>
        <v>1</v>
      </c>
      <c r="T54" s="29" t="s">
        <v>257</v>
      </c>
      <c r="U54" s="7">
        <v>1</v>
      </c>
      <c r="V54" s="29">
        <v>105</v>
      </c>
      <c r="W54" s="20">
        <f>(1+L54)*(1+2+3+4+5)</f>
        <v>105</v>
      </c>
      <c r="X54" s="7">
        <f>IF(V54="",0,IF(ABS((V54-W54))&lt;=0.01,1,-1))</f>
        <v>1</v>
      </c>
      <c r="Y54" s="30">
        <v>6</v>
      </c>
      <c r="Z54" s="20">
        <f>IF(L54&lt;3,10-L54,IF(L54&gt;6,1/L54,L54))</f>
        <v>6</v>
      </c>
      <c r="AA54" s="7">
        <f>IF(Y54="",0,IF(ABS((Y54-Z54))&lt;=0.001,1,-1))</f>
        <v>1</v>
      </c>
      <c r="AB54" s="29" t="s">
        <v>199</v>
      </c>
      <c r="AC54" s="29">
        <f>20*LOG(p/0.00002)/LOG(10)</f>
        <v>93.979400086720375</v>
      </c>
      <c r="AD54" s="7">
        <f>IF(AB54="",0,IF(ABS((AC54-93.9794))&lt;=0.01,1,-1))</f>
        <v>1</v>
      </c>
      <c r="AE54" s="47">
        <v>0</v>
      </c>
      <c r="AF54" s="24">
        <f>M54+P54+S54+U54+X54+AA54+AD54+AE54</f>
        <v>8</v>
      </c>
    </row>
    <row r="55" spans="1:32">
      <c r="A55" s="27">
        <v>53</v>
      </c>
      <c r="B55" s="28">
        <v>41985.765614965283</v>
      </c>
      <c r="C55" s="29" t="s">
        <v>258</v>
      </c>
      <c r="D55" s="29" t="s">
        <v>259</v>
      </c>
      <c r="E55" s="29">
        <v>243617</v>
      </c>
      <c r="F55" s="6">
        <v>1</v>
      </c>
      <c r="G55" s="6">
        <f>INT(E55/100000)</f>
        <v>2</v>
      </c>
      <c r="H55" s="6">
        <f>INT(($E55-100000*G55)/10000)</f>
        <v>4</v>
      </c>
      <c r="I55" s="6">
        <f>INT(($E55-100000*G55-10000*H55)/1000)</f>
        <v>3</v>
      </c>
      <c r="J55" s="6">
        <f>INT(($E55-100000*$G55-10000*$H55-1000*$I55)/100)</f>
        <v>6</v>
      </c>
      <c r="K55" s="6">
        <f>INT(($E55-100000*$G55-10000*$H55-1000*$I55-100*$J55)/10)</f>
        <v>1</v>
      </c>
      <c r="L55" s="6">
        <f>INT(($E55-100000*$G55-10000*$H55-1000*$I55-100*$J55-10*$K55))</f>
        <v>7</v>
      </c>
      <c r="M55" s="7">
        <v>2</v>
      </c>
      <c r="N55" s="30">
        <v>-1</v>
      </c>
      <c r="O55" s="11">
        <f>G55+2*K55-L55/(1+J55)-H55</f>
        <v>-1</v>
      </c>
      <c r="P55" s="7">
        <f>IF(N55="",0,IF(ABS((N55-O55))&lt;=0.01,1,-1))</f>
        <v>1</v>
      </c>
      <c r="Q55" s="30">
        <v>8.4509804001425604</v>
      </c>
      <c r="R55" s="19">
        <f>IF(L55 &lt; K55,10*LOG10(K55/L55),10*LOG10(L55/K55))</f>
        <v>8.4509804001425675</v>
      </c>
      <c r="S55" s="7">
        <f>IF(Q55="",0,IF(ABS((Q55-R55))&lt;=0.01,1,-1))</f>
        <v>1</v>
      </c>
      <c r="T55" s="29" t="s">
        <v>260</v>
      </c>
      <c r="U55" s="7">
        <v>1</v>
      </c>
      <c r="V55" s="29">
        <v>120</v>
      </c>
      <c r="W55" s="20">
        <f>(1+L55)*(1+2+3+4+5)</f>
        <v>120</v>
      </c>
      <c r="X55" s="7">
        <f>IF(V55="",0,IF(ABS((V55-W55))&lt;=0.01,1,-1))</f>
        <v>1</v>
      </c>
      <c r="Y55" s="30">
        <v>0.14285714290000001</v>
      </c>
      <c r="Z55" s="20">
        <f>IF(L55&lt;3,10-L55,IF(L55&gt;6,1/L55,L55))</f>
        <v>0.14285714285714285</v>
      </c>
      <c r="AA55" s="7">
        <f>IF(Y55="",0,IF(ABS((Y55-Z55))&lt;=0.001,1,-1))</f>
        <v>1</v>
      </c>
      <c r="AB55" s="29" t="s">
        <v>130</v>
      </c>
      <c r="AC55" s="29">
        <f>20*LOG(p/(0.00002))/LOG(10)</f>
        <v>93.979400086720375</v>
      </c>
      <c r="AD55" s="7">
        <f>IF(AB55="",0,IF(ABS((AC55-93.9794))&lt;=0.01,1,-1))</f>
        <v>1</v>
      </c>
      <c r="AE55" s="47">
        <v>0</v>
      </c>
      <c r="AF55" s="24">
        <f>M55+P55+S55+U55+X55+AA55+AD55+AE55</f>
        <v>8</v>
      </c>
    </row>
    <row r="56" spans="1:32">
      <c r="A56" s="27">
        <v>54</v>
      </c>
      <c r="B56" s="28">
        <v>41985.759364930556</v>
      </c>
      <c r="C56" s="29" t="s">
        <v>261</v>
      </c>
      <c r="D56" s="29" t="s">
        <v>262</v>
      </c>
      <c r="E56" s="29">
        <v>240230</v>
      </c>
      <c r="F56" s="6">
        <v>1</v>
      </c>
      <c r="G56" s="6">
        <f>INT(E56/100000)</f>
        <v>2</v>
      </c>
      <c r="H56" s="6">
        <f>INT(($E56-100000*G56)/10000)</f>
        <v>4</v>
      </c>
      <c r="I56" s="6">
        <f>INT(($E56-100000*G56-10000*H56)/1000)</f>
        <v>0</v>
      </c>
      <c r="J56" s="6">
        <f>INT(($E56-100000*$G56-10000*$H56-1000*$I56)/100)</f>
        <v>2</v>
      </c>
      <c r="K56" s="6">
        <f>INT(($E56-100000*$G56-10000*$H56-1000*$I56-100*$J56)/10)</f>
        <v>3</v>
      </c>
      <c r="L56" s="6">
        <f>INT(($E56-100000*$G56-10000*$H56-1000*$I56-100*$J56-10*$K56))</f>
        <v>0</v>
      </c>
      <c r="M56" s="7">
        <v>2</v>
      </c>
      <c r="N56" s="30">
        <v>4</v>
      </c>
      <c r="O56" s="11">
        <f>G56+2*K56-L56/(1+J56)-H56</f>
        <v>4</v>
      </c>
      <c r="P56" s="7">
        <f>IF(N56="",0,IF(ABS((N56-O56))&lt;=0.01,1,-1))</f>
        <v>1</v>
      </c>
      <c r="Q56" s="30" t="s">
        <v>263</v>
      </c>
      <c r="R56" s="19" t="e">
        <f>IF(L56 &lt; K56,10*LOG10(K56/L56),10*LOG10(L56/K56))</f>
        <v>#DIV/0!</v>
      </c>
      <c r="S56" s="7">
        <v>1</v>
      </c>
      <c r="T56" s="29" t="s">
        <v>264</v>
      </c>
      <c r="U56" s="7">
        <v>1</v>
      </c>
      <c r="V56" s="29">
        <v>15</v>
      </c>
      <c r="W56" s="20">
        <f>(1+L56)*(1+2+3+4+5)</f>
        <v>15</v>
      </c>
      <c r="X56" s="7">
        <f>IF(V56="",0,IF(ABS((V56-W56))&lt;=0.01,1,-1))</f>
        <v>1</v>
      </c>
      <c r="Y56" s="30">
        <v>10</v>
      </c>
      <c r="Z56" s="20">
        <f>IF(L56&lt;3,10-L56,IF(L56&gt;6,1/L56,L56))</f>
        <v>10</v>
      </c>
      <c r="AA56" s="7">
        <f>IF(Y56="",0,IF(ABS((Y56-Z56))&lt;=0.001,1,-1))</f>
        <v>1</v>
      </c>
      <c r="AB56" s="29" t="s">
        <v>199</v>
      </c>
      <c r="AC56" s="29">
        <f>20*LOG(p/0.00002)/LOG(10)</f>
        <v>93.979400086720375</v>
      </c>
      <c r="AD56" s="7">
        <f>IF(AB56="",0,IF(ABS((AC56-93.9794))&lt;=0.01,1,-1))</f>
        <v>1</v>
      </c>
      <c r="AE56" s="47">
        <v>0</v>
      </c>
      <c r="AF56" s="24">
        <f>M56+P56+S56+U56+X56+AA56+AD56+AE56</f>
        <v>8</v>
      </c>
    </row>
    <row r="57" spans="1:32">
      <c r="A57" s="27">
        <v>55</v>
      </c>
      <c r="B57" s="28">
        <v>41985.759372627312</v>
      </c>
      <c r="C57" s="29" t="s">
        <v>265</v>
      </c>
      <c r="D57" s="29" t="s">
        <v>266</v>
      </c>
      <c r="E57" s="29">
        <v>239167</v>
      </c>
      <c r="F57" s="6">
        <v>1</v>
      </c>
      <c r="G57" s="6">
        <f>INT(E57/100000)</f>
        <v>2</v>
      </c>
      <c r="H57" s="6">
        <f>INT(($E57-100000*G57)/10000)</f>
        <v>3</v>
      </c>
      <c r="I57" s="6">
        <f>INT(($E57-100000*G57-10000*H57)/1000)</f>
        <v>9</v>
      </c>
      <c r="J57" s="6">
        <f>INT(($E57-100000*$G57-10000*$H57-1000*$I57)/100)</f>
        <v>1</v>
      </c>
      <c r="K57" s="6">
        <f>INT(($E57-100000*$G57-10000*$H57-1000*$I57-100*$J57)/10)</f>
        <v>6</v>
      </c>
      <c r="L57" s="6">
        <f>INT(($E57-100000*$G57-10000*$H57-1000*$I57-100*$J57-10*$K57))</f>
        <v>7</v>
      </c>
      <c r="M57" s="7">
        <v>2</v>
      </c>
      <c r="N57" s="30">
        <v>7.5</v>
      </c>
      <c r="O57" s="11">
        <f>G57+2*K57-L57/(1+J57)-H57</f>
        <v>7.5</v>
      </c>
      <c r="P57" s="7">
        <f>IF(N57="",0,IF(ABS((N57-O57))&lt;=0.01,1,-1))</f>
        <v>1</v>
      </c>
      <c r="Q57" s="30">
        <v>0.66946789630613202</v>
      </c>
      <c r="R57" s="19">
        <f>IF(L57 &lt; K57,10*LOG10(K57/L57),10*LOG10(L57/K57))</f>
        <v>0.66946789630613224</v>
      </c>
      <c r="S57" s="7">
        <f>IF(Q57="",0,IF(ABS((Q57-R57))&lt;=0.01,1,-1))</f>
        <v>1</v>
      </c>
      <c r="T57" s="29" t="s">
        <v>544</v>
      </c>
      <c r="U57" s="7">
        <v>1</v>
      </c>
      <c r="V57" s="29">
        <v>120</v>
      </c>
      <c r="W57" s="20">
        <f>(1+L57)*(1+2+3+4+5)</f>
        <v>120</v>
      </c>
      <c r="X57" s="7">
        <f>IF(V57="",0,IF(ABS((V57-W57))&lt;=0.01,1,-1))</f>
        <v>1</v>
      </c>
      <c r="Y57" s="30">
        <v>0.14285714299999999</v>
      </c>
      <c r="Z57" s="20">
        <f>IF(L57&lt;3,10-L57,IF(L57&gt;6,1/L57,L57))</f>
        <v>0.14285714285714285</v>
      </c>
      <c r="AA57" s="7">
        <f>IF(Y57="",0,IF(ABS((Y57-Z57))&lt;=0.001,1,-1))</f>
        <v>1</v>
      </c>
      <c r="AB57" s="29" t="s">
        <v>14</v>
      </c>
      <c r="AC57" s="29">
        <f>20*LOG(p/0.00002)/LOG(10)</f>
        <v>93.979400086720375</v>
      </c>
      <c r="AD57" s="7">
        <f>IF(AB57="",0,IF(ABS((AC57-93.9794))&lt;=0.01,1,-1))</f>
        <v>1</v>
      </c>
      <c r="AE57" s="47">
        <v>0</v>
      </c>
      <c r="AF57" s="24">
        <f>M57+P57+S57+U57+X57+AA57+AD57+AE57</f>
        <v>8</v>
      </c>
    </row>
    <row r="58" spans="1:32">
      <c r="A58" s="27">
        <v>56</v>
      </c>
      <c r="B58" s="28">
        <v>41985.759374085646</v>
      </c>
      <c r="C58" s="29" t="s">
        <v>267</v>
      </c>
      <c r="D58" s="29" t="s">
        <v>268</v>
      </c>
      <c r="E58" s="29">
        <v>232597</v>
      </c>
      <c r="F58" s="6">
        <v>1</v>
      </c>
      <c r="G58" s="6">
        <f>INT(E58/100000)</f>
        <v>2</v>
      </c>
      <c r="H58" s="6">
        <f>INT(($E58-100000*G58)/10000)</f>
        <v>3</v>
      </c>
      <c r="I58" s="6">
        <f>INT(($E58-100000*G58-10000*H58)/1000)</f>
        <v>2</v>
      </c>
      <c r="J58" s="6">
        <f>INT(($E58-100000*$G58-10000*$H58-1000*$I58)/100)</f>
        <v>5</v>
      </c>
      <c r="K58" s="6">
        <f>INT(($E58-100000*$G58-10000*$H58-1000*$I58-100*$J58)/10)</f>
        <v>9</v>
      </c>
      <c r="L58" s="6">
        <f>INT(($E58-100000*$G58-10000*$H58-1000*$I58-100*$J58-10*$K58))</f>
        <v>7</v>
      </c>
      <c r="M58" s="7">
        <v>2</v>
      </c>
      <c r="N58" s="30">
        <v>15.8333333333333</v>
      </c>
      <c r="O58" s="11">
        <f>G58+2*K58-L58/(1+J58)-H58</f>
        <v>15.833333333333332</v>
      </c>
      <c r="P58" s="7">
        <f>IF(N58="",0,IF(ABS((N58-O58))&lt;=0.01,1,-1))</f>
        <v>1</v>
      </c>
      <c r="Q58" s="30">
        <v>1.0914446942506799</v>
      </c>
      <c r="R58" s="19">
        <f>IF(L58 &lt; K58,10*LOG10(K58/L58),10*LOG10(L58/K58))</f>
        <v>1.0914446942506808</v>
      </c>
      <c r="S58" s="7">
        <f>IF(Q58="",0,IF(ABS((Q58-R58))&lt;=0.01,1,-1))</f>
        <v>1</v>
      </c>
      <c r="T58" s="29" t="s">
        <v>545</v>
      </c>
      <c r="U58" s="7">
        <v>1</v>
      </c>
      <c r="V58" s="29">
        <v>120</v>
      </c>
      <c r="W58" s="20">
        <f>(1+L58)*(1+2+3+4+5)</f>
        <v>120</v>
      </c>
      <c r="X58" s="7">
        <f>IF(V58="",0,IF(ABS((V58-W58))&lt;=0.01,1,-1))</f>
        <v>1</v>
      </c>
      <c r="Y58" s="30">
        <v>0.14285714285000001</v>
      </c>
      <c r="Z58" s="20">
        <f>IF(L58&lt;3,10-L58,IF(L58&gt;6,1/L58,L58))</f>
        <v>0.14285714285714285</v>
      </c>
      <c r="AA58" s="7">
        <f>IF(Y58="",0,IF(ABS((Y58-Z58))&lt;=0.001,1,-1))</f>
        <v>1</v>
      </c>
      <c r="AB58" s="29" t="s">
        <v>14</v>
      </c>
      <c r="AC58" s="29">
        <f>20*LOG(p/0.00002)/LOG(10)</f>
        <v>93.979400086720375</v>
      </c>
      <c r="AD58" s="7">
        <f>IF(AB58="",0,IF(ABS((AC58-93.9794))&lt;=0.01,1,-1))</f>
        <v>1</v>
      </c>
      <c r="AE58" s="47">
        <v>0</v>
      </c>
      <c r="AF58" s="24">
        <f>M58+P58+S58+U58+X58+AA58+AD58+AE58</f>
        <v>8</v>
      </c>
    </row>
    <row r="59" spans="1:32">
      <c r="A59" s="27">
        <v>57</v>
      </c>
      <c r="B59" s="28">
        <v>41985.759590150461</v>
      </c>
      <c r="C59" s="29" t="s">
        <v>277</v>
      </c>
      <c r="D59" s="29" t="s">
        <v>278</v>
      </c>
      <c r="E59" s="29">
        <v>239612</v>
      </c>
      <c r="F59" s="6">
        <v>1</v>
      </c>
      <c r="G59" s="6">
        <f>INT(E59/100000)</f>
        <v>2</v>
      </c>
      <c r="H59" s="6">
        <f>INT(($E59-100000*G59)/10000)</f>
        <v>3</v>
      </c>
      <c r="I59" s="6">
        <f>INT(($E59-100000*G59-10000*H59)/1000)</f>
        <v>9</v>
      </c>
      <c r="J59" s="6">
        <f>INT(($E59-100000*$G59-10000*$H59-1000*$I59)/100)</f>
        <v>6</v>
      </c>
      <c r="K59" s="6">
        <f>INT(($E59-100000*$G59-10000*$H59-1000*$I59-100*$J59)/10)</f>
        <v>1</v>
      </c>
      <c r="L59" s="6">
        <f>INT(($E59-100000*$G59-10000*$H59-1000*$I59-100*$J59-10*$K59))</f>
        <v>2</v>
      </c>
      <c r="M59" s="7">
        <v>2</v>
      </c>
      <c r="N59" s="30">
        <v>0.71419999999999995</v>
      </c>
      <c r="O59" s="11">
        <f>G59+2*K59-L59/(1+J59)-H59</f>
        <v>0.71428571428571441</v>
      </c>
      <c r="P59" s="7">
        <f>IF(N59="",0,IF(ABS((N59-O59))&lt;=0.01,1,-1))</f>
        <v>1</v>
      </c>
      <c r="Q59" s="30">
        <v>3.0102999000000001</v>
      </c>
      <c r="R59" s="19">
        <f>IF(L59 &lt; K59,10*LOG10(K59/L59),10*LOG10(L59/K59))</f>
        <v>3.0102999566398121</v>
      </c>
      <c r="S59" s="7">
        <f>IF(Q59="",0,IF(ABS((Q59-R59))&lt;=0.01,1,-1))</f>
        <v>1</v>
      </c>
      <c r="T59" s="29" t="s">
        <v>279</v>
      </c>
      <c r="U59" s="7">
        <v>1</v>
      </c>
      <c r="V59" s="29">
        <v>45</v>
      </c>
      <c r="W59" s="20">
        <f>(1+L59)*(1+2+3+4+5)</f>
        <v>45</v>
      </c>
      <c r="X59" s="7">
        <f>IF(V59="",0,IF(ABS((V59-W59))&lt;=0.01,1,-1))</f>
        <v>1</v>
      </c>
      <c r="Y59" s="30">
        <v>8</v>
      </c>
      <c r="Z59" s="20">
        <f>IF(L59&lt;3,10-L59,IF(L59&gt;6,1/L59,L59))</f>
        <v>8</v>
      </c>
      <c r="AA59" s="7">
        <f>IF(Y59="",0,IF(ABS((Y59-Z59))&lt;=0.001,1,-1))</f>
        <v>1</v>
      </c>
      <c r="AB59" s="29" t="s">
        <v>199</v>
      </c>
      <c r="AC59" s="29">
        <f>20*LOG(p/0.00002)/LOG(10)</f>
        <v>93.979400086720375</v>
      </c>
      <c r="AD59" s="7">
        <f>IF(AB59="",0,IF(ABS((AC59-93.9794))&lt;=0.01,1,-1))</f>
        <v>1</v>
      </c>
      <c r="AE59" s="47">
        <v>0</v>
      </c>
      <c r="AF59" s="24">
        <f>M59+P59+S59+U59+X59+AA59+AD59+AE59</f>
        <v>8</v>
      </c>
    </row>
    <row r="60" spans="1:32" ht="118.8">
      <c r="A60" s="27">
        <v>58</v>
      </c>
      <c r="B60" s="28">
        <v>41985.759785844908</v>
      </c>
      <c r="C60" s="29" t="s">
        <v>280</v>
      </c>
      <c r="D60" s="29" t="s">
        <v>281</v>
      </c>
      <c r="E60" s="29">
        <v>243124</v>
      </c>
      <c r="F60" s="6">
        <v>1</v>
      </c>
      <c r="G60" s="6">
        <f>INT(E60/100000)</f>
        <v>2</v>
      </c>
      <c r="H60" s="6">
        <f>INT(($E60-100000*G60)/10000)</f>
        <v>4</v>
      </c>
      <c r="I60" s="6">
        <f>INT(($E60-100000*G60-10000*H60)/1000)</f>
        <v>3</v>
      </c>
      <c r="J60" s="6">
        <f>INT(($E60-100000*$G60-10000*$H60-1000*$I60)/100)</f>
        <v>1</v>
      </c>
      <c r="K60" s="6">
        <f>INT(($E60-100000*$G60-10000*$H60-1000*$I60-100*$J60)/10)</f>
        <v>2</v>
      </c>
      <c r="L60" s="6">
        <f>INT(($E60-100000*$G60-10000*$H60-1000*$I60-100*$J60-10*$K60))</f>
        <v>4</v>
      </c>
      <c r="M60" s="7">
        <v>2</v>
      </c>
      <c r="N60" s="30">
        <v>0</v>
      </c>
      <c r="O60" s="11">
        <f>G60+2*K60-L60/(1+J60)-H60</f>
        <v>0</v>
      </c>
      <c r="P60" s="7">
        <f>IF(N60="",0,IF(ABS((N60-O60))&lt;=0.01,1,-1))</f>
        <v>1</v>
      </c>
      <c r="Q60" s="30">
        <v>3.0102999566398099</v>
      </c>
      <c r="R60" s="19">
        <f>IF(L60 &lt; K60,10*LOG10(K60/L60),10*LOG10(L60/K60))</f>
        <v>3.0102999566398121</v>
      </c>
      <c r="S60" s="7">
        <f>IF(Q60="",0,IF(ABS((Q60-R60))&lt;=0.01,1,-1))</f>
        <v>1</v>
      </c>
      <c r="T60" s="33" t="s">
        <v>547</v>
      </c>
      <c r="U60" s="7">
        <v>1</v>
      </c>
      <c r="V60" s="29">
        <v>75</v>
      </c>
      <c r="W60" s="20">
        <f>(1+L60)*(1+2+3+4+5)</f>
        <v>75</v>
      </c>
      <c r="X60" s="7">
        <f>IF(V60="",0,IF(ABS((V60-W60))&lt;=0.01,1,-1))</f>
        <v>1</v>
      </c>
      <c r="Y60" s="30">
        <v>4</v>
      </c>
      <c r="Z60" s="20">
        <f>IF(L60&lt;3,10-L60,IF(L60&gt;6,1/L60,L60))</f>
        <v>4</v>
      </c>
      <c r="AA60" s="7">
        <f>IF(Y60="",0,IF(ABS((Y60-Z60))&lt;=0.001,1,-1))</f>
        <v>1</v>
      </c>
      <c r="AB60" s="29" t="s">
        <v>130</v>
      </c>
      <c r="AC60" s="29">
        <f>20*LOG(p/(0.00002))/LOG(10)</f>
        <v>93.979400086720375</v>
      </c>
      <c r="AD60" s="7">
        <f>IF(AB60="",0,IF(ABS((AC60-93.9794))&lt;=0.01,1,-1))</f>
        <v>1</v>
      </c>
      <c r="AE60" s="47">
        <v>0</v>
      </c>
      <c r="AF60" s="24">
        <f>M60+P60+S60+U60+X60+AA60+AD60+AE60</f>
        <v>8</v>
      </c>
    </row>
    <row r="61" spans="1:32" ht="105.6">
      <c r="A61" s="27">
        <v>59</v>
      </c>
      <c r="B61" s="28">
        <v>41985.759939166666</v>
      </c>
      <c r="C61" s="29" t="s">
        <v>282</v>
      </c>
      <c r="D61" s="29" t="s">
        <v>283</v>
      </c>
      <c r="E61" s="29">
        <v>231528</v>
      </c>
      <c r="F61" s="6">
        <v>1</v>
      </c>
      <c r="G61" s="6">
        <f>INT(E61/100000)</f>
        <v>2</v>
      </c>
      <c r="H61" s="6">
        <f>INT(($E61-100000*G61)/10000)</f>
        <v>3</v>
      </c>
      <c r="I61" s="6">
        <f>INT(($E61-100000*G61-10000*H61)/1000)</f>
        <v>1</v>
      </c>
      <c r="J61" s="6">
        <f>INT(($E61-100000*$G61-10000*$H61-1000*$I61)/100)</f>
        <v>5</v>
      </c>
      <c r="K61" s="6">
        <f>INT(($E61-100000*$G61-10000*$H61-1000*$I61-100*$J61)/10)</f>
        <v>2</v>
      </c>
      <c r="L61" s="6">
        <f>INT(($E61-100000*$G61-10000*$H61-1000*$I61-100*$J61-10*$K61))</f>
        <v>8</v>
      </c>
      <c r="M61" s="7">
        <v>2</v>
      </c>
      <c r="N61" s="30">
        <v>1.6666666666666601</v>
      </c>
      <c r="O61" s="11">
        <f>G61+2*K61-L61/(1+J61)-H61</f>
        <v>1.666666666666667</v>
      </c>
      <c r="P61" s="7">
        <f>IF(N61="",0,IF(ABS((N61-O61))&lt;=0.01,1,-1))</f>
        <v>1</v>
      </c>
      <c r="Q61" s="30">
        <v>6.0205999132796197</v>
      </c>
      <c r="R61" s="19">
        <f>IF(L61 &lt; K61,10*LOG10(K61/L61),10*LOG10(L61/K61))</f>
        <v>6.0205999132796242</v>
      </c>
      <c r="S61" s="7">
        <f>IF(Q61="",0,IF(ABS((Q61-R61))&lt;=0.01,1,-1))</f>
        <v>1</v>
      </c>
      <c r="T61" s="33" t="s">
        <v>548</v>
      </c>
      <c r="U61" s="7">
        <v>1</v>
      </c>
      <c r="V61" s="29">
        <v>135</v>
      </c>
      <c r="W61" s="20">
        <f>(1+L61)*(1+2+3+4+5)</f>
        <v>135</v>
      </c>
      <c r="X61" s="7">
        <f>IF(V61="",0,IF(ABS((V61-W61))&lt;=0.01,1,-1))</f>
        <v>1</v>
      </c>
      <c r="Y61" s="30">
        <v>0.125</v>
      </c>
      <c r="Z61" s="20">
        <f>IF(L61&lt;3,10-L61,IF(L61&gt;6,1/L61,L61))</f>
        <v>0.125</v>
      </c>
      <c r="AA61" s="7">
        <f>IF(Y61="",0,IF(ABS((Y61-Z61))&lt;=0.001,1,-1))</f>
        <v>1</v>
      </c>
      <c r="AB61" s="29" t="s">
        <v>130</v>
      </c>
      <c r="AC61" s="29">
        <f>20*LOG(p/(0.00002))/LOG(10)</f>
        <v>93.979400086720375</v>
      </c>
      <c r="AD61" s="7">
        <f>IF(AB61="",0,IF(ABS((AC61-93.9794))&lt;=0.01,1,-1))</f>
        <v>1</v>
      </c>
      <c r="AE61" s="47">
        <v>0</v>
      </c>
      <c r="AF61" s="24">
        <f>M61+P61+S61+U61+X61+AA61+AD61+AE61</f>
        <v>8</v>
      </c>
    </row>
    <row r="62" spans="1:32" ht="105.6">
      <c r="A62" s="27">
        <v>60</v>
      </c>
      <c r="B62" s="28">
        <v>41985.760044513881</v>
      </c>
      <c r="C62" s="29" t="s">
        <v>284</v>
      </c>
      <c r="D62" s="29" t="s">
        <v>285</v>
      </c>
      <c r="E62" s="29">
        <v>239679</v>
      </c>
      <c r="F62" s="6">
        <v>1</v>
      </c>
      <c r="G62" s="6">
        <f>INT(E62/100000)</f>
        <v>2</v>
      </c>
      <c r="H62" s="6">
        <f>INT(($E62-100000*G62)/10000)</f>
        <v>3</v>
      </c>
      <c r="I62" s="6">
        <f>INT(($E62-100000*G62-10000*H62)/1000)</f>
        <v>9</v>
      </c>
      <c r="J62" s="6">
        <f>INT(($E62-100000*$G62-10000*$H62-1000*$I62)/100)</f>
        <v>6</v>
      </c>
      <c r="K62" s="6">
        <f>INT(($E62-100000*$G62-10000*$H62-1000*$I62-100*$J62)/10)</f>
        <v>7</v>
      </c>
      <c r="L62" s="6">
        <f>INT(($E62-100000*$G62-10000*$H62-1000*$I62-100*$J62-10*$K62))</f>
        <v>9</v>
      </c>
      <c r="M62" s="7">
        <v>2</v>
      </c>
      <c r="N62" s="30">
        <v>11.714285714285699</v>
      </c>
      <c r="O62" s="11">
        <f>G62+2*K62-L62/(1+J62)-H62</f>
        <v>11.714285714285714</v>
      </c>
      <c r="P62" s="7">
        <f>IF(N62="",0,IF(ABS((N62-O62))&lt;=0.01,1,-1))</f>
        <v>1</v>
      </c>
      <c r="Q62" s="30">
        <v>1.0914446942506799</v>
      </c>
      <c r="R62" s="19">
        <f>IF(L62 &lt; K62,10*LOG10(K62/L62),10*LOG10(L62/K62))</f>
        <v>1.0914446942506808</v>
      </c>
      <c r="S62" s="7">
        <f>IF(Q62="",0,IF(ABS((Q62-R62))&lt;=0.01,1,-1))</f>
        <v>1</v>
      </c>
      <c r="T62" s="33" t="s">
        <v>286</v>
      </c>
      <c r="U62" s="7">
        <v>1</v>
      </c>
      <c r="V62" s="29">
        <v>150</v>
      </c>
      <c r="W62" s="20">
        <f>(1+L62)*(1+2+3+4+5)</f>
        <v>150</v>
      </c>
      <c r="X62" s="7">
        <f>IF(V62="",0,IF(ABS((V62-W62))&lt;=0.01,1,-1))</f>
        <v>1</v>
      </c>
      <c r="Y62" s="30">
        <v>0.11111111111111099</v>
      </c>
      <c r="Z62" s="20">
        <f>IF(L62&lt;3,10-L62,IF(L62&gt;6,1/L62,L62))</f>
        <v>0.1111111111111111</v>
      </c>
      <c r="AA62" s="7">
        <f>IF(Y62="",0,IF(ABS((Y62-Z62))&lt;=0.001,1,-1))</f>
        <v>1</v>
      </c>
      <c r="AB62" s="29" t="s">
        <v>199</v>
      </c>
      <c r="AC62" s="29">
        <f>20*LOG(p/0.00002)/LOG(10)</f>
        <v>93.979400086720375</v>
      </c>
      <c r="AD62" s="7">
        <f>IF(AB62="",0,IF(ABS((AC62-93.9794))&lt;=0.01,1,-1))</f>
        <v>1</v>
      </c>
      <c r="AE62" s="47">
        <v>0</v>
      </c>
      <c r="AF62" s="24">
        <f>M62+P62+S62+U62+X62+AA62+AD62+AE62</f>
        <v>8</v>
      </c>
    </row>
    <row r="63" spans="1:32" ht="105.6">
      <c r="A63" s="27">
        <v>61</v>
      </c>
      <c r="B63" s="28">
        <v>41985.764428969902</v>
      </c>
      <c r="C63" s="29" t="s">
        <v>287</v>
      </c>
      <c r="D63" s="29" t="s">
        <v>288</v>
      </c>
      <c r="E63" s="29">
        <v>243209</v>
      </c>
      <c r="F63" s="6">
        <v>1</v>
      </c>
      <c r="G63" s="6">
        <f>INT(E63/100000)</f>
        <v>2</v>
      </c>
      <c r="H63" s="6">
        <f>INT(($E63-100000*G63)/10000)</f>
        <v>4</v>
      </c>
      <c r="I63" s="6">
        <f>INT(($E63-100000*G63-10000*H63)/1000)</f>
        <v>3</v>
      </c>
      <c r="J63" s="6">
        <f>INT(($E63-100000*$G63-10000*$H63-1000*$I63)/100)</f>
        <v>2</v>
      </c>
      <c r="K63" s="6">
        <f>INT(($E63-100000*$G63-10000*$H63-1000*$I63-100*$J63)/10)</f>
        <v>0</v>
      </c>
      <c r="L63" s="6">
        <f>INT(($E63-100000*$G63-10000*$H63-1000*$I63-100*$J63-10*$K63))</f>
        <v>9</v>
      </c>
      <c r="M63" s="7">
        <v>2</v>
      </c>
      <c r="N63" s="30">
        <v>-5</v>
      </c>
      <c r="O63" s="11">
        <f>G63+2*K63-L63/(1+J63)-H63</f>
        <v>-5</v>
      </c>
      <c r="P63" s="7">
        <f>IF(N63="",0,IF(ABS((N63-O63))&lt;=0.01,1,-1))</f>
        <v>1</v>
      </c>
      <c r="Q63" s="30" t="s">
        <v>289</v>
      </c>
      <c r="R63" s="19" t="e">
        <f>IF(L63 &lt; K63,10*LOG10(K63/L63),10*LOG10(L63/K63))</f>
        <v>#DIV/0!</v>
      </c>
      <c r="S63" s="7">
        <v>1</v>
      </c>
      <c r="T63" s="33" t="s">
        <v>290</v>
      </c>
      <c r="U63" s="7">
        <v>1</v>
      </c>
      <c r="V63" s="29">
        <v>150</v>
      </c>
      <c r="W63" s="20">
        <f>(1+L63)*(1+2+3+4+5)</f>
        <v>150</v>
      </c>
      <c r="X63" s="7">
        <f>IF(V63="",0,IF(ABS((V63-W63))&lt;=0.01,1,-1))</f>
        <v>1</v>
      </c>
      <c r="Y63" s="30">
        <v>0.111</v>
      </c>
      <c r="Z63" s="20">
        <f>IF(L63&lt;3,10-L63,IF(L63&gt;6,1/L63,L63))</f>
        <v>0.1111111111111111</v>
      </c>
      <c r="AA63" s="7">
        <f>IF(Y63="",0,IF(ABS((Y63-Z63))&lt;=0.001,1,-1))</f>
        <v>1</v>
      </c>
      <c r="AB63" s="29" t="s">
        <v>130</v>
      </c>
      <c r="AC63" s="29">
        <f>20*LOG(p/(0.00002))/LOG(10)</f>
        <v>93.979400086720375</v>
      </c>
      <c r="AD63" s="7">
        <f>IF(AB63="",0,IF(ABS((AC63-93.9794))&lt;=0.01,1,-1))</f>
        <v>1</v>
      </c>
      <c r="AE63" s="47">
        <v>0</v>
      </c>
      <c r="AF63" s="24">
        <f>M63+P63+S63+U63+X63+AA63+AD63+AE63</f>
        <v>8</v>
      </c>
    </row>
    <row r="64" spans="1:32">
      <c r="A64" s="27">
        <v>62</v>
      </c>
      <c r="B64" s="28">
        <v>41985.760230057866</v>
      </c>
      <c r="C64" s="29" t="s">
        <v>293</v>
      </c>
      <c r="D64" s="29" t="s">
        <v>294</v>
      </c>
      <c r="E64" s="29">
        <v>258711</v>
      </c>
      <c r="F64" s="6">
        <v>1</v>
      </c>
      <c r="G64" s="6">
        <f>INT(E64/100000)</f>
        <v>2</v>
      </c>
      <c r="H64" s="6">
        <f>INT(($E64-100000*G64)/10000)</f>
        <v>5</v>
      </c>
      <c r="I64" s="6">
        <f>INT(($E64-100000*G64-10000*H64)/1000)</f>
        <v>8</v>
      </c>
      <c r="J64" s="6">
        <f>INT(($E64-100000*$G64-10000*$H64-1000*$I64)/100)</f>
        <v>7</v>
      </c>
      <c r="K64" s="6">
        <f>INT(($E64-100000*$G64-10000*$H64-1000*$I64-100*$J64)/10)</f>
        <v>1</v>
      </c>
      <c r="L64" s="6">
        <f>INT(($E64-100000*$G64-10000*$H64-1000*$I64-100*$J64-10*$K64))</f>
        <v>1</v>
      </c>
      <c r="M64" s="7">
        <v>2</v>
      </c>
      <c r="N64" s="30">
        <v>-1.125</v>
      </c>
      <c r="O64" s="11">
        <f>G64+2*K64-L64/(1+J64)-H64</f>
        <v>-1.125</v>
      </c>
      <c r="P64" s="7">
        <f>IF(N64="",0,IF(ABS((N64-O64))&lt;=0.01,1,-1))</f>
        <v>1</v>
      </c>
      <c r="Q64" s="30">
        <v>0</v>
      </c>
      <c r="R64" s="19">
        <f>IF(L64 &lt; K64,10*LOG10(K64/L64),10*LOG10(L64/K64))</f>
        <v>0</v>
      </c>
      <c r="S64" s="7">
        <f>IF(Q64="",0,IF(ABS((Q64-R64))&lt;=0.01,1,-1))</f>
        <v>1</v>
      </c>
      <c r="T64" s="29" t="s">
        <v>295</v>
      </c>
      <c r="U64" s="7">
        <v>1</v>
      </c>
      <c r="V64" s="29">
        <v>30</v>
      </c>
      <c r="W64" s="20">
        <f>(1+L64)*(1+2+3+4+5)</f>
        <v>30</v>
      </c>
      <c r="X64" s="7">
        <f>IF(V64="",0,IF(ABS((V64-W64))&lt;=0.01,1,-1))</f>
        <v>1</v>
      </c>
      <c r="Y64" s="30">
        <v>9</v>
      </c>
      <c r="Z64" s="20">
        <f>IF(L64&lt;3,10-L64,IF(L64&gt;6,1/L64,L64))</f>
        <v>9</v>
      </c>
      <c r="AA64" s="7">
        <f>IF(Y64="",0,IF(ABS((Y64-Z64))&lt;=0.001,1,-1))</f>
        <v>1</v>
      </c>
      <c r="AB64" s="29" t="s">
        <v>14</v>
      </c>
      <c r="AC64" s="29">
        <f>20*LOG(p/0.00002)/LOG(10)</f>
        <v>93.979400086720375</v>
      </c>
      <c r="AD64" s="7">
        <f>IF(AB64="",0,IF(ABS((AC64-93.9794))&lt;=0.01,1,-1))</f>
        <v>1</v>
      </c>
      <c r="AE64" s="47">
        <v>0</v>
      </c>
      <c r="AF64" s="24">
        <f>M64+P64+S64+U64+X64+AA64+AD64+AE64</f>
        <v>8</v>
      </c>
    </row>
    <row r="65" spans="1:32">
      <c r="A65" s="27">
        <v>63</v>
      </c>
      <c r="B65" s="28">
        <v>41985.760344837967</v>
      </c>
      <c r="C65" s="29" t="s">
        <v>296</v>
      </c>
      <c r="D65" s="29" t="s">
        <v>297</v>
      </c>
      <c r="E65" s="29">
        <v>240215</v>
      </c>
      <c r="F65" s="6">
        <v>1</v>
      </c>
      <c r="G65" s="6">
        <f>INT(E65/100000)</f>
        <v>2</v>
      </c>
      <c r="H65" s="6">
        <f>INT(($E65-100000*G65)/10000)</f>
        <v>4</v>
      </c>
      <c r="I65" s="6">
        <f>INT(($E65-100000*G65-10000*H65)/1000)</f>
        <v>0</v>
      </c>
      <c r="J65" s="6">
        <f>INT(($E65-100000*$G65-10000*$H65-1000*$I65)/100)</f>
        <v>2</v>
      </c>
      <c r="K65" s="6">
        <f>INT(($E65-100000*$G65-10000*$H65-1000*$I65-100*$J65)/10)</f>
        <v>1</v>
      </c>
      <c r="L65" s="6">
        <f>INT(($E65-100000*$G65-10000*$H65-1000*$I65-100*$J65-10*$K65))</f>
        <v>5</v>
      </c>
      <c r="M65" s="7">
        <v>2</v>
      </c>
      <c r="N65" s="30">
        <v>-1.6666666666666601</v>
      </c>
      <c r="O65" s="11">
        <f>G65+2*K65-L65/(1+J65)-H65</f>
        <v>-1.666666666666667</v>
      </c>
      <c r="P65" s="7">
        <f>IF(N65="",0,IF(ABS((N65-O65))&lt;=0.01,1,-1))</f>
        <v>1</v>
      </c>
      <c r="Q65" s="30">
        <v>6.9897000433601804</v>
      </c>
      <c r="R65" s="19">
        <f>IF(L65 &lt; K65,10*LOG10(K65/L65),10*LOG10(L65/K65))</f>
        <v>6.9897000433601884</v>
      </c>
      <c r="S65" s="7">
        <f>IF(Q65="",0,IF(ABS((Q65-R65))&lt;=0.01,1,-1))</f>
        <v>1</v>
      </c>
      <c r="T65" s="29" t="s">
        <v>298</v>
      </c>
      <c r="U65" s="7">
        <v>1</v>
      </c>
      <c r="V65" s="29">
        <v>90</v>
      </c>
      <c r="W65" s="20">
        <f>(1+L65)*(1+2+3+4+5)</f>
        <v>90</v>
      </c>
      <c r="X65" s="7">
        <f>IF(V65="",0,IF(ABS((V65-W65))&lt;=0.01,1,-1))</f>
        <v>1</v>
      </c>
      <c r="Y65" s="30">
        <v>5</v>
      </c>
      <c r="Z65" s="20">
        <f>IF(L65&lt;3,10-L65,IF(L65&gt;6,1/L65,L65))</f>
        <v>5</v>
      </c>
      <c r="AA65" s="7">
        <f>IF(Y65="",0,IF(ABS((Y65-Z65))&lt;=0.001,1,-1))</f>
        <v>1</v>
      </c>
      <c r="AB65" s="29" t="s">
        <v>199</v>
      </c>
      <c r="AC65" s="29">
        <f>20*LOG(p/0.00002)/LOG(10)</f>
        <v>93.979400086720375</v>
      </c>
      <c r="AD65" s="7">
        <f>IF(AB65="",0,IF(ABS((AC65-93.9794))&lt;=0.01,1,-1))</f>
        <v>1</v>
      </c>
      <c r="AE65" s="47">
        <v>0</v>
      </c>
      <c r="AF65" s="24">
        <f>M65+P65+S65+U65+X65+AA65+AD65+AE65</f>
        <v>8</v>
      </c>
    </row>
    <row r="66" spans="1:32" ht="105.6">
      <c r="A66" s="27">
        <v>64</v>
      </c>
      <c r="B66" s="28">
        <v>41985.764432708325</v>
      </c>
      <c r="C66" s="29" t="s">
        <v>299</v>
      </c>
      <c r="D66" s="29" t="s">
        <v>300</v>
      </c>
      <c r="E66" s="29">
        <v>243202</v>
      </c>
      <c r="F66" s="6">
        <v>1</v>
      </c>
      <c r="G66" s="6">
        <f>INT(E66/100000)</f>
        <v>2</v>
      </c>
      <c r="H66" s="6">
        <f>INT(($E66-100000*G66)/10000)</f>
        <v>4</v>
      </c>
      <c r="I66" s="6">
        <f>INT(($E66-100000*G66-10000*H66)/1000)</f>
        <v>3</v>
      </c>
      <c r="J66" s="6">
        <f>INT(($E66-100000*$G66-10000*$H66-1000*$I66)/100)</f>
        <v>2</v>
      </c>
      <c r="K66" s="6">
        <f>INT(($E66-100000*$G66-10000*$H66-1000*$I66-100*$J66)/10)</f>
        <v>0</v>
      </c>
      <c r="L66" s="6">
        <f>INT(($E66-100000*$G66-10000*$H66-1000*$I66-100*$J66-10*$K66))</f>
        <v>2</v>
      </c>
      <c r="M66" s="7">
        <v>2</v>
      </c>
      <c r="N66" s="30">
        <v>-2.6666666666666599</v>
      </c>
      <c r="O66" s="11">
        <f>G66+2*K66-L66/(1+J66)-H66</f>
        <v>-2.6666666666666665</v>
      </c>
      <c r="P66" s="7">
        <f>IF(N66="",0,IF(ABS((N66-O66))&lt;=0.01,1,-1))</f>
        <v>1</v>
      </c>
      <c r="Q66" s="30" t="s">
        <v>301</v>
      </c>
      <c r="R66" s="19" t="e">
        <f>IF(L66 &lt; K66,10*LOG10(K66/L66),10*LOG10(L66/K66))</f>
        <v>#DIV/0!</v>
      </c>
      <c r="S66" s="7">
        <v>1</v>
      </c>
      <c r="T66" s="33" t="s">
        <v>550</v>
      </c>
      <c r="U66" s="7">
        <v>1</v>
      </c>
      <c r="V66" s="29">
        <v>45</v>
      </c>
      <c r="W66" s="20">
        <f>(1+L66)*(1+2+3+4+5)</f>
        <v>45</v>
      </c>
      <c r="X66" s="7">
        <f>IF(V66="",0,IF(ABS((V66-W66))&lt;=0.01,1,-1))</f>
        <v>1</v>
      </c>
      <c r="Y66" s="30">
        <v>8</v>
      </c>
      <c r="Z66" s="20">
        <f>IF(L66&lt;3,10-L66,IF(L66&gt;6,1/L66,L66))</f>
        <v>8</v>
      </c>
      <c r="AA66" s="7">
        <f>IF(Y66="",0,IF(ABS((Y66-Z66))&lt;=0.001,1,-1))</f>
        <v>1</v>
      </c>
      <c r="AB66" s="29" t="s">
        <v>199</v>
      </c>
      <c r="AC66" s="29">
        <f>20*LOG(p/0.00002)/LOG(10)</f>
        <v>93.979400086720375</v>
      </c>
      <c r="AD66" s="7">
        <f>IF(AB66="",0,IF(ABS((AC66-93.9794))&lt;=0.01,1,-1))</f>
        <v>1</v>
      </c>
      <c r="AE66" s="47">
        <v>0</v>
      </c>
      <c r="AF66" s="24">
        <f>M66+P66+S66+U66+X66+AA66+AD66+AE66</f>
        <v>8</v>
      </c>
    </row>
    <row r="67" spans="1:32" ht="105.6">
      <c r="A67" s="27">
        <v>65</v>
      </c>
      <c r="B67" s="28">
        <v>41985.761026817127</v>
      </c>
      <c r="C67" s="29" t="s">
        <v>305</v>
      </c>
      <c r="D67" s="29" t="s">
        <v>306</v>
      </c>
      <c r="E67" s="29">
        <v>233102</v>
      </c>
      <c r="F67" s="6">
        <v>1</v>
      </c>
      <c r="G67" s="6">
        <f>INT(E67/100000)</f>
        <v>2</v>
      </c>
      <c r="H67" s="6">
        <f>INT(($E67-100000*G67)/10000)</f>
        <v>3</v>
      </c>
      <c r="I67" s="6">
        <f>INT(($E67-100000*G67-10000*H67)/1000)</f>
        <v>3</v>
      </c>
      <c r="J67" s="6">
        <f>INT(($E67-100000*$G67-10000*$H67-1000*$I67)/100)</f>
        <v>1</v>
      </c>
      <c r="K67" s="6">
        <f>INT(($E67-100000*$G67-10000*$H67-1000*$I67-100*$J67)/10)</f>
        <v>0</v>
      </c>
      <c r="L67" s="6">
        <f>INT(($E67-100000*$G67-10000*$H67-1000*$I67-100*$J67-10*$K67))</f>
        <v>2</v>
      </c>
      <c r="M67" s="7">
        <v>2</v>
      </c>
      <c r="N67" s="30">
        <v>-2</v>
      </c>
      <c r="O67" s="11">
        <f>G67+2*K67-L67/(1+J67)-H67</f>
        <v>-2</v>
      </c>
      <c r="P67" s="7">
        <f>IF(N67="",0,IF(ABS((N67-O67))&lt;=0.01,1,-1))</f>
        <v>1</v>
      </c>
      <c r="Q67" s="30" t="s">
        <v>307</v>
      </c>
      <c r="R67" s="19" t="e">
        <f>IF(L67 &lt; K67,10*LOG10(K67/L67),10*LOG10(L67/K67))</f>
        <v>#DIV/0!</v>
      </c>
      <c r="S67" s="7">
        <v>1</v>
      </c>
      <c r="T67" s="33" t="s">
        <v>551</v>
      </c>
      <c r="U67" s="7">
        <v>1</v>
      </c>
      <c r="V67" s="29">
        <v>45</v>
      </c>
      <c r="W67" s="20">
        <f>(1+L67)*(1+2+3+4+5)</f>
        <v>45</v>
      </c>
      <c r="X67" s="7">
        <f>IF(V67="",0,IF(ABS((V67-W67))&lt;=0.01,1,-1))</f>
        <v>1</v>
      </c>
      <c r="Y67" s="30">
        <v>8</v>
      </c>
      <c r="Z67" s="20">
        <f>IF(L67&lt;3,10-L67,IF(L67&gt;6,1/L67,L67))</f>
        <v>8</v>
      </c>
      <c r="AA67" s="7">
        <f>IF(Y67="",0,IF(ABS((Y67-Z67))&lt;=0.001,1,-1))</f>
        <v>1</v>
      </c>
      <c r="AB67" s="29" t="s">
        <v>130</v>
      </c>
      <c r="AC67" s="29">
        <f>20*LOG(p/(0.00002))/LOG(10)</f>
        <v>93.979400086720375</v>
      </c>
      <c r="AD67" s="7">
        <f>IF(AB67="",0,IF(ABS((AC67-93.9794))&lt;=0.01,1,-1))</f>
        <v>1</v>
      </c>
      <c r="AE67" s="47">
        <v>0</v>
      </c>
      <c r="AF67" s="24">
        <f>M67+P67+S67+U67+X67+AA67+AD67+AE67</f>
        <v>8</v>
      </c>
    </row>
    <row r="68" spans="1:32" ht="118.8">
      <c r="A68" s="27">
        <v>66</v>
      </c>
      <c r="B68" s="28">
        <v>41985.761272187498</v>
      </c>
      <c r="C68" s="29" t="s">
        <v>308</v>
      </c>
      <c r="D68" s="29" t="s">
        <v>309</v>
      </c>
      <c r="E68" s="29">
        <v>261448</v>
      </c>
      <c r="F68" s="6">
        <v>1</v>
      </c>
      <c r="G68" s="6">
        <f>INT(E68/100000)</f>
        <v>2</v>
      </c>
      <c r="H68" s="6">
        <f>INT(($E68-100000*G68)/10000)</f>
        <v>6</v>
      </c>
      <c r="I68" s="6">
        <f>INT(($E68-100000*G68-10000*H68)/1000)</f>
        <v>1</v>
      </c>
      <c r="J68" s="6">
        <f>INT(($E68-100000*$G68-10000*$H68-1000*$I68)/100)</f>
        <v>4</v>
      </c>
      <c r="K68" s="6">
        <f>INT(($E68-100000*$G68-10000*$H68-1000*$I68-100*$J68)/10)</f>
        <v>4</v>
      </c>
      <c r="L68" s="6">
        <f>INT(($E68-100000*$G68-10000*$H68-1000*$I68-100*$J68-10*$K68))</f>
        <v>8</v>
      </c>
      <c r="M68" s="7">
        <v>2</v>
      </c>
      <c r="N68" s="30">
        <v>2.4</v>
      </c>
      <c r="O68" s="11">
        <f>G68+2*K68-L68/(1+J68)-H68</f>
        <v>2.4000000000000004</v>
      </c>
      <c r="P68" s="7">
        <f>IF(N68="",0,IF(ABS((N68-O68))&lt;=0.01,1,-1))</f>
        <v>1</v>
      </c>
      <c r="Q68" s="30">
        <v>3.0103</v>
      </c>
      <c r="R68" s="19">
        <f>IF(L68 &lt; K68,10*LOG10(K68/L68),10*LOG10(L68/K68))</f>
        <v>3.0102999566398121</v>
      </c>
      <c r="S68" s="7">
        <f>IF(Q68="",0,IF(ABS((Q68-R68))&lt;=0.01,1,-1))</f>
        <v>1</v>
      </c>
      <c r="T68" s="33" t="s">
        <v>552</v>
      </c>
      <c r="U68" s="7">
        <v>1</v>
      </c>
      <c r="V68" s="29">
        <v>135</v>
      </c>
      <c r="W68" s="20">
        <f>(1+L68)*(1+2+3+4+5)</f>
        <v>135</v>
      </c>
      <c r="X68" s="7">
        <f>IF(V68="",0,IF(ABS((V68-W68))&lt;=0.01,1,-1))</f>
        <v>1</v>
      </c>
      <c r="Y68" s="30">
        <v>0.125</v>
      </c>
      <c r="Z68" s="20">
        <f>IF(L68&lt;3,10-L68,IF(L68&gt;6,1/L68,L68))</f>
        <v>0.125</v>
      </c>
      <c r="AA68" s="7">
        <f>IF(Y68="",0,IF(ABS((Y68-Z68))&lt;=0.001,1,-1))</f>
        <v>1</v>
      </c>
      <c r="AB68" s="29" t="s">
        <v>130</v>
      </c>
      <c r="AC68" s="29">
        <f>20*LOG(p/(0.00002))/LOG(10)</f>
        <v>93.979400086720375</v>
      </c>
      <c r="AD68" s="7">
        <f>IF(AB68="",0,IF(ABS((AC68-93.9794))&lt;=0.01,1,-1))</f>
        <v>1</v>
      </c>
      <c r="AE68" s="47">
        <v>0</v>
      </c>
      <c r="AF68" s="24">
        <f>M68+P68+S68+U68+X68+AA68+AD68+AE68</f>
        <v>8</v>
      </c>
    </row>
    <row r="69" spans="1:32" ht="118.8">
      <c r="A69" s="27">
        <v>67</v>
      </c>
      <c r="B69" s="28">
        <v>41985.761282314816</v>
      </c>
      <c r="C69" s="29" t="s">
        <v>310</v>
      </c>
      <c r="D69" s="29" t="s">
        <v>311</v>
      </c>
      <c r="E69" s="29">
        <v>242686</v>
      </c>
      <c r="F69" s="6">
        <v>1</v>
      </c>
      <c r="G69" s="6">
        <f>INT(E69/100000)</f>
        <v>2</v>
      </c>
      <c r="H69" s="6">
        <f>INT(($E69-100000*G69)/10000)</f>
        <v>4</v>
      </c>
      <c r="I69" s="6">
        <f>INT(($E69-100000*G69-10000*H69)/1000)</f>
        <v>2</v>
      </c>
      <c r="J69" s="6">
        <f>INT(($E69-100000*$G69-10000*$H69-1000*$I69)/100)</f>
        <v>6</v>
      </c>
      <c r="K69" s="6">
        <f>INT(($E69-100000*$G69-10000*$H69-1000*$I69-100*$J69)/10)</f>
        <v>8</v>
      </c>
      <c r="L69" s="6">
        <f>INT(($E69-100000*$G69-10000*$H69-1000*$I69-100*$J69-10*$K69))</f>
        <v>6</v>
      </c>
      <c r="M69" s="7">
        <v>2</v>
      </c>
      <c r="N69" s="30">
        <v>13.1428571428571</v>
      </c>
      <c r="O69" s="11">
        <f>G69+2*K69-L69/(1+J69)-H69</f>
        <v>13.142857142857142</v>
      </c>
      <c r="P69" s="7">
        <f>IF(N69="",0,IF(ABS((N69-O69))&lt;=0.01,1,-1))</f>
        <v>1</v>
      </c>
      <c r="Q69" s="30">
        <v>1.2493873660829899</v>
      </c>
      <c r="R69" s="19">
        <f>IF(L69 &lt; K69,10*LOG10(K69/L69),10*LOG10(L69/K69))</f>
        <v>1.2493873660829993</v>
      </c>
      <c r="S69" s="7">
        <f>IF(Q69="",0,IF(ABS((Q69-R69))&lt;=0.01,1,-1))</f>
        <v>1</v>
      </c>
      <c r="T69" s="33" t="s">
        <v>553</v>
      </c>
      <c r="U69" s="7">
        <v>1</v>
      </c>
      <c r="V69" s="29">
        <v>105</v>
      </c>
      <c r="W69" s="20">
        <f>(1+L69)*(1+2+3+4+5)</f>
        <v>105</v>
      </c>
      <c r="X69" s="7">
        <f>IF(V69="",0,IF(ABS((V69-W69))&lt;=0.01,1,-1))</f>
        <v>1</v>
      </c>
      <c r="Y69" s="30">
        <v>6</v>
      </c>
      <c r="Z69" s="20">
        <f>IF(L69&lt;3,10-L69,IF(L69&gt;6,1/L69,L69))</f>
        <v>6</v>
      </c>
      <c r="AA69" s="7">
        <f>IF(Y69="",0,IF(ABS((Y69-Z69))&lt;=0.001,1,-1))</f>
        <v>1</v>
      </c>
      <c r="AB69" s="29" t="s">
        <v>130</v>
      </c>
      <c r="AC69" s="29">
        <f>20*LOG(p/(0.00002))/LOG(10)</f>
        <v>93.979400086720375</v>
      </c>
      <c r="AD69" s="7">
        <f>IF(AB69="",0,IF(ABS((AC69-93.9794))&lt;=0.01,1,-1))</f>
        <v>1</v>
      </c>
      <c r="AE69" s="47">
        <v>0</v>
      </c>
      <c r="AF69" s="24">
        <f>M69+P69+S69+U69+X69+AA69+AD69+AE69</f>
        <v>8</v>
      </c>
    </row>
    <row r="70" spans="1:32" ht="118.8">
      <c r="A70" s="27">
        <v>68</v>
      </c>
      <c r="B70" s="28">
        <v>41985.761338194447</v>
      </c>
      <c r="C70" s="29" t="s">
        <v>312</v>
      </c>
      <c r="D70" s="29" t="s">
        <v>313</v>
      </c>
      <c r="E70" s="29">
        <v>242321</v>
      </c>
      <c r="F70" s="6">
        <v>1</v>
      </c>
      <c r="G70" s="6">
        <f>INT(E70/100000)</f>
        <v>2</v>
      </c>
      <c r="H70" s="6">
        <f>INT(($E70-100000*G70)/10000)</f>
        <v>4</v>
      </c>
      <c r="I70" s="6">
        <f>INT(($E70-100000*G70-10000*H70)/1000)</f>
        <v>2</v>
      </c>
      <c r="J70" s="6">
        <f>INT(($E70-100000*$G70-10000*$H70-1000*$I70)/100)</f>
        <v>3</v>
      </c>
      <c r="K70" s="6">
        <f>INT(($E70-100000*$G70-10000*$H70-1000*$I70-100*$J70)/10)</f>
        <v>2</v>
      </c>
      <c r="L70" s="6">
        <f>INT(($E70-100000*$G70-10000*$H70-1000*$I70-100*$J70-10*$K70))</f>
        <v>1</v>
      </c>
      <c r="M70" s="7">
        <v>2</v>
      </c>
      <c r="N70" s="30">
        <v>1.75</v>
      </c>
      <c r="O70" s="11">
        <f>G70+2*K70-L70/(1+J70)-H70</f>
        <v>1.75</v>
      </c>
      <c r="P70" s="7">
        <f>IF(N70="",0,IF(ABS((N70-O70))&lt;=0.01,1,-1))</f>
        <v>1</v>
      </c>
      <c r="Q70" s="30">
        <v>3.0102999566398099</v>
      </c>
      <c r="R70" s="19">
        <f>IF(L70 &lt; K70,10*LOG10(K70/L70),10*LOG10(L70/K70))</f>
        <v>3.0102999566398121</v>
      </c>
      <c r="S70" s="7">
        <f>IF(Q70="",0,IF(ABS((Q70-R70))&lt;=0.01,1,-1))</f>
        <v>1</v>
      </c>
      <c r="T70" s="33" t="s">
        <v>554</v>
      </c>
      <c r="U70" s="7">
        <v>1</v>
      </c>
      <c r="V70" s="29">
        <v>30</v>
      </c>
      <c r="W70" s="20">
        <f>(1+L70)*(1+2+3+4+5)</f>
        <v>30</v>
      </c>
      <c r="X70" s="7">
        <f>IF(V70="",0,IF(ABS((V70-W70))&lt;=0.01,1,-1))</f>
        <v>1</v>
      </c>
      <c r="Y70" s="30">
        <v>9</v>
      </c>
      <c r="Z70" s="20">
        <f>IF(L70&lt;3,10-L70,IF(L70&gt;6,1/L70,L70))</f>
        <v>9</v>
      </c>
      <c r="AA70" s="7">
        <f>IF(Y70="",0,IF(ABS((Y70-Z70))&lt;=0.001,1,-1))</f>
        <v>1</v>
      </c>
      <c r="AB70" s="29" t="s">
        <v>130</v>
      </c>
      <c r="AC70" s="29">
        <f>20*LOG(p/(0.00002))/LOG(10)</f>
        <v>93.979400086720375</v>
      </c>
      <c r="AD70" s="7">
        <f>IF(AB70="",0,IF(ABS((AC70-93.9794))&lt;=0.01,1,-1))</f>
        <v>1</v>
      </c>
      <c r="AE70" s="47">
        <v>0</v>
      </c>
      <c r="AF70" s="24">
        <f>M70+P70+S70+U70+X70+AA70+AD70+AE70</f>
        <v>8</v>
      </c>
    </row>
    <row r="71" spans="1:32">
      <c r="A71" s="27">
        <v>69</v>
      </c>
      <c r="B71" s="28">
        <v>41985.761577094905</v>
      </c>
      <c r="C71" s="29" t="s">
        <v>316</v>
      </c>
      <c r="D71" s="29" t="s">
        <v>317</v>
      </c>
      <c r="E71" s="29">
        <v>240285</v>
      </c>
      <c r="F71" s="6">
        <v>1</v>
      </c>
      <c r="G71" s="6">
        <f>INT(E71/100000)</f>
        <v>2</v>
      </c>
      <c r="H71" s="6">
        <f>INT(($E71-100000*G71)/10000)</f>
        <v>4</v>
      </c>
      <c r="I71" s="6">
        <f>INT(($E71-100000*G71-10000*H71)/1000)</f>
        <v>0</v>
      </c>
      <c r="J71" s="6">
        <f>INT(($E71-100000*$G71-10000*$H71-1000*$I71)/100)</f>
        <v>2</v>
      </c>
      <c r="K71" s="6">
        <f>INT(($E71-100000*$G71-10000*$H71-1000*$I71-100*$J71)/10)</f>
        <v>8</v>
      </c>
      <c r="L71" s="6">
        <f>INT(($E71-100000*$G71-10000*$H71-1000*$I71-100*$J71-10*$K71))</f>
        <v>5</v>
      </c>
      <c r="M71" s="7">
        <v>2</v>
      </c>
      <c r="N71" s="30">
        <v>12.3333333333333</v>
      </c>
      <c r="O71" s="11">
        <f>G71+2*K71-L71/(1+J71)-H71</f>
        <v>12.333333333333332</v>
      </c>
      <c r="P71" s="7">
        <f>IF(N71="",0,IF(ABS((N71-O71))&lt;=0.01,1,-1))</f>
        <v>1</v>
      </c>
      <c r="Q71" s="30">
        <v>2.0411998265592399</v>
      </c>
      <c r="R71" s="19">
        <f>IF(L71 &lt; K71,10*LOG10(K71/L71),10*LOG10(L71/K71))</f>
        <v>2.0411998265592479</v>
      </c>
      <c r="S71" s="7">
        <f>IF(Q71="",0,IF(ABS((Q71-R71))&lt;=0.01,1,-1))</f>
        <v>1</v>
      </c>
      <c r="T71" s="29" t="s">
        <v>318</v>
      </c>
      <c r="U71" s="7">
        <v>1</v>
      </c>
      <c r="V71" s="29">
        <v>90</v>
      </c>
      <c r="W71" s="20">
        <f>(1+L71)*(1+2+3+4+5)</f>
        <v>90</v>
      </c>
      <c r="X71" s="7">
        <f>IF(V71="",0,IF(ABS((V71-W71))&lt;=0.01,1,-1))</f>
        <v>1</v>
      </c>
      <c r="Y71" s="30">
        <v>5</v>
      </c>
      <c r="Z71" s="20">
        <f>IF(L71&lt;3,10-L71,IF(L71&gt;6,1/L71,L71))</f>
        <v>5</v>
      </c>
      <c r="AA71" s="7">
        <f>IF(Y71="",0,IF(ABS((Y71-Z71))&lt;=0.001,1,-1))</f>
        <v>1</v>
      </c>
      <c r="AB71" s="29" t="s">
        <v>199</v>
      </c>
      <c r="AC71" s="29">
        <f>20*LOG(p/0.00002)/LOG(10)</f>
        <v>93.979400086720375</v>
      </c>
      <c r="AD71" s="7">
        <f>IF(AB71="",0,IF(ABS((AC71-93.9794))&lt;=0.01,1,-1))</f>
        <v>1</v>
      </c>
      <c r="AE71" s="47">
        <v>0</v>
      </c>
      <c r="AF71" s="24">
        <f>M71+P71+S71+U71+X71+AA71+AD71+AE71</f>
        <v>8</v>
      </c>
    </row>
    <row r="72" spans="1:32" ht="118.8">
      <c r="A72" s="27">
        <v>70</v>
      </c>
      <c r="B72" s="28">
        <v>41985.761951956018</v>
      </c>
      <c r="C72" s="29" t="s">
        <v>319</v>
      </c>
      <c r="D72" s="29" t="s">
        <v>320</v>
      </c>
      <c r="E72" s="29">
        <v>241067</v>
      </c>
      <c r="F72" s="6">
        <v>1</v>
      </c>
      <c r="G72" s="6">
        <f>INT(E72/100000)</f>
        <v>2</v>
      </c>
      <c r="H72" s="6">
        <f>INT(($E72-100000*G72)/10000)</f>
        <v>4</v>
      </c>
      <c r="I72" s="6">
        <f>INT(($E72-100000*G72-10000*H72)/1000)</f>
        <v>1</v>
      </c>
      <c r="J72" s="6">
        <f>INT(($E72-100000*$G72-10000*$H72-1000*$I72)/100)</f>
        <v>0</v>
      </c>
      <c r="K72" s="6">
        <f>INT(($E72-100000*$G72-10000*$H72-1000*$I72-100*$J72)/10)</f>
        <v>6</v>
      </c>
      <c r="L72" s="6">
        <f>INT(($E72-100000*$G72-10000*$H72-1000*$I72-100*$J72-10*$K72))</f>
        <v>7</v>
      </c>
      <c r="M72" s="7">
        <v>2</v>
      </c>
      <c r="N72" s="30">
        <v>3</v>
      </c>
      <c r="O72" s="11">
        <f>G72+2*K72-L72/(1+J72)-H72</f>
        <v>3</v>
      </c>
      <c r="P72" s="7">
        <f>IF(N72="",0,IF(ABS((N72-O72))&lt;=0.01,1,-1))</f>
        <v>1</v>
      </c>
      <c r="Q72" s="30">
        <v>0.66946789630613202</v>
      </c>
      <c r="R72" s="19">
        <f>IF(L72 &lt; K72,10*LOG10(K72/L72),10*LOG10(L72/K72))</f>
        <v>0.66946789630613224</v>
      </c>
      <c r="S72" s="7">
        <f>IF(Q72="",0,IF(ABS((Q72-R72))&lt;=0.01,1,-1))</f>
        <v>1</v>
      </c>
      <c r="T72" s="33" t="s">
        <v>556</v>
      </c>
      <c r="U72" s="7">
        <v>1</v>
      </c>
      <c r="V72" s="29">
        <v>120</v>
      </c>
      <c r="W72" s="20">
        <f>(1+L72)*(1+2+3+4+5)</f>
        <v>120</v>
      </c>
      <c r="X72" s="7">
        <f>IF(V72="",0,IF(ABS((V72-W72))&lt;=0.01,1,-1))</f>
        <v>1</v>
      </c>
      <c r="Y72" s="30">
        <v>0.14285714290000001</v>
      </c>
      <c r="Z72" s="20">
        <f>IF(L72&lt;3,10-L72,IF(L72&gt;6,1/L72,L72))</f>
        <v>0.14285714285714285</v>
      </c>
      <c r="AA72" s="7">
        <f>IF(Y72="",0,IF(ABS((Y72-Z72))&lt;=0.001,1,-1))</f>
        <v>1</v>
      </c>
      <c r="AB72" s="29" t="s">
        <v>130</v>
      </c>
      <c r="AC72" s="29">
        <f>20*LOG(p/(0.00002))/LOG(10)</f>
        <v>93.979400086720375</v>
      </c>
      <c r="AD72" s="7">
        <f>IF(AB72="",0,IF(ABS((AC72-93.9794))&lt;=0.01,1,-1))</f>
        <v>1</v>
      </c>
      <c r="AE72" s="47">
        <v>0</v>
      </c>
      <c r="AF72" s="24">
        <f>M72+P72+S72+U72+X72+AA72+AD72+AE72</f>
        <v>8</v>
      </c>
    </row>
    <row r="73" spans="1:32">
      <c r="A73" s="27">
        <v>71</v>
      </c>
      <c r="B73" s="28">
        <v>41985.762466018517</v>
      </c>
      <c r="C73" s="29" t="s">
        <v>335</v>
      </c>
      <c r="D73" s="29" t="s">
        <v>336</v>
      </c>
      <c r="E73" s="29">
        <v>231041</v>
      </c>
      <c r="F73" s="6">
        <v>1</v>
      </c>
      <c r="G73" s="6">
        <f>INT(E73/100000)</f>
        <v>2</v>
      </c>
      <c r="H73" s="6">
        <f>INT(($E73-100000*G73)/10000)</f>
        <v>3</v>
      </c>
      <c r="I73" s="6">
        <f>INT(($E73-100000*G73-10000*H73)/1000)</f>
        <v>1</v>
      </c>
      <c r="J73" s="6">
        <f>INT(($E73-100000*$G73-10000*$H73-1000*$I73)/100)</f>
        <v>0</v>
      </c>
      <c r="K73" s="6">
        <f>INT(($E73-100000*$G73-10000*$H73-1000*$I73-100*$J73)/10)</f>
        <v>4</v>
      </c>
      <c r="L73" s="6">
        <f>INT(($E73-100000*$G73-10000*$H73-1000*$I73-100*$J73-10*$K73))</f>
        <v>1</v>
      </c>
      <c r="M73" s="7">
        <v>2</v>
      </c>
      <c r="N73" s="30">
        <v>6</v>
      </c>
      <c r="O73" s="11">
        <f>G73+2*K73-L73/(1+J73)-H73</f>
        <v>6</v>
      </c>
      <c r="P73" s="7">
        <f>IF(N73="",0,IF(ABS((N73-O73))&lt;=0.01,1,-1))</f>
        <v>1</v>
      </c>
      <c r="Q73" s="30">
        <v>6.0205999132796197</v>
      </c>
      <c r="R73" s="19">
        <f>IF(L73 &lt; K73,10*LOG10(K73/L73),10*LOG10(L73/K73))</f>
        <v>6.0205999132796242</v>
      </c>
      <c r="S73" s="7">
        <f>IF(Q73="",0,IF(ABS((Q73-R73))&lt;=0.01,1,-1))</f>
        <v>1</v>
      </c>
      <c r="T73" s="29" t="s">
        <v>337</v>
      </c>
      <c r="U73" s="7">
        <v>1</v>
      </c>
      <c r="V73" s="29">
        <v>30</v>
      </c>
      <c r="W73" s="20">
        <f>(1+L73)*(1+2+3+4+5)</f>
        <v>30</v>
      </c>
      <c r="X73" s="7">
        <f>IF(V73="",0,IF(ABS((V73-W73))&lt;=0.01,1,-1))</f>
        <v>1</v>
      </c>
      <c r="Y73" s="30">
        <v>9</v>
      </c>
      <c r="Z73" s="20">
        <f>IF(L73&lt;3,10-L73,IF(L73&gt;6,1/L73,L73))</f>
        <v>9</v>
      </c>
      <c r="AA73" s="7">
        <f>IF(Y73="",0,IF(ABS((Y73-Z73))&lt;=0.001,1,-1))</f>
        <v>1</v>
      </c>
      <c r="AB73" s="29" t="s">
        <v>199</v>
      </c>
      <c r="AC73" s="29">
        <f>20*LOG(p/0.00002)/LOG(10)</f>
        <v>93.979400086720375</v>
      </c>
      <c r="AD73" s="7">
        <f>IF(AB73="",0,IF(ABS((AC73-93.9794))&lt;=0.01,1,-1))</f>
        <v>1</v>
      </c>
      <c r="AE73" s="47">
        <v>0</v>
      </c>
      <c r="AF73" s="24">
        <f>M73+P73+S73+U73+X73+AA73+AD73+AE73</f>
        <v>8</v>
      </c>
    </row>
    <row r="74" spans="1:32">
      <c r="A74" s="27">
        <v>72</v>
      </c>
      <c r="B74" s="28">
        <v>41985.762479606477</v>
      </c>
      <c r="C74" s="29" t="s">
        <v>338</v>
      </c>
      <c r="D74" s="29" t="s">
        <v>339</v>
      </c>
      <c r="E74" s="29">
        <v>231121</v>
      </c>
      <c r="F74" s="6">
        <v>1</v>
      </c>
      <c r="G74" s="6">
        <f>INT(E74/100000)</f>
        <v>2</v>
      </c>
      <c r="H74" s="6">
        <f>INT(($E74-100000*G74)/10000)</f>
        <v>3</v>
      </c>
      <c r="I74" s="6">
        <f>INT(($E74-100000*G74-10000*H74)/1000)</f>
        <v>1</v>
      </c>
      <c r="J74" s="6">
        <f>INT(($E74-100000*$G74-10000*$H74-1000*$I74)/100)</f>
        <v>1</v>
      </c>
      <c r="K74" s="6">
        <f>INT(($E74-100000*$G74-10000*$H74-1000*$I74-100*$J74)/10)</f>
        <v>2</v>
      </c>
      <c r="L74" s="6">
        <f>INT(($E74-100000*$G74-10000*$H74-1000*$I74-100*$J74-10*$K74))</f>
        <v>1</v>
      </c>
      <c r="M74" s="7">
        <v>2</v>
      </c>
      <c r="N74" s="30">
        <v>2.5</v>
      </c>
      <c r="O74" s="11">
        <f>G74+2*K74-L74/(1+J74)-H74</f>
        <v>2.5</v>
      </c>
      <c r="P74" s="7">
        <f>IF(N74="",0,IF(ABS((N74-O74))&lt;=0.01,1,-1))</f>
        <v>1</v>
      </c>
      <c r="Q74" s="30">
        <v>3.0102999566398099</v>
      </c>
      <c r="R74" s="19">
        <f>IF(L74 &lt; K74,10*LOG10(K74/L74),10*LOG10(L74/K74))</f>
        <v>3.0102999566398121</v>
      </c>
      <c r="S74" s="7">
        <f>IF(Q74="",0,IF(ABS((Q74-R74))&lt;=0.01,1,-1))</f>
        <v>1</v>
      </c>
      <c r="T74" s="29" t="s">
        <v>340</v>
      </c>
      <c r="U74" s="7">
        <v>1</v>
      </c>
      <c r="V74" s="29">
        <v>30</v>
      </c>
      <c r="W74" s="20">
        <f>(1+L74)*(1+2+3+4+5)</f>
        <v>30</v>
      </c>
      <c r="X74" s="7">
        <f>IF(V74="",0,IF(ABS((V74-W74))&lt;=0.01,1,-1))</f>
        <v>1</v>
      </c>
      <c r="Y74" s="30">
        <v>9</v>
      </c>
      <c r="Z74" s="20">
        <f>IF(L74&lt;3,10-L74,IF(L74&gt;6,1/L74,L74))</f>
        <v>9</v>
      </c>
      <c r="AA74" s="7">
        <f>IF(Y74="",0,IF(ABS((Y74-Z74))&lt;=0.001,1,-1))</f>
        <v>1</v>
      </c>
      <c r="AB74" s="29" t="s">
        <v>199</v>
      </c>
      <c r="AC74" s="29">
        <f>20*LOG(p/0.00002)/LOG(10)</f>
        <v>93.979400086720375</v>
      </c>
      <c r="AD74" s="7">
        <f>IF(AB74="",0,IF(ABS((AC74-93.9794))&lt;=0.01,1,-1))</f>
        <v>1</v>
      </c>
      <c r="AE74" s="47">
        <v>0</v>
      </c>
      <c r="AF74" s="24">
        <f>M74+P74+S74+U74+X74+AA74+AD74+AE74</f>
        <v>8</v>
      </c>
    </row>
    <row r="75" spans="1:32">
      <c r="A75" s="27">
        <v>73</v>
      </c>
      <c r="B75" s="28">
        <v>41985.762714583332</v>
      </c>
      <c r="C75" s="29" t="s">
        <v>345</v>
      </c>
      <c r="D75" s="29" t="s">
        <v>346</v>
      </c>
      <c r="E75" s="29">
        <v>234286</v>
      </c>
      <c r="F75" s="6">
        <v>1</v>
      </c>
      <c r="G75" s="6">
        <f>INT(E75/100000)</f>
        <v>2</v>
      </c>
      <c r="H75" s="6">
        <f>INT(($E75-100000*G75)/10000)</f>
        <v>3</v>
      </c>
      <c r="I75" s="6">
        <f>INT(($E75-100000*G75-10000*H75)/1000)</f>
        <v>4</v>
      </c>
      <c r="J75" s="6">
        <f>INT(($E75-100000*$G75-10000*$H75-1000*$I75)/100)</f>
        <v>2</v>
      </c>
      <c r="K75" s="6">
        <f>INT(($E75-100000*$G75-10000*$H75-1000*$I75-100*$J75)/10)</f>
        <v>8</v>
      </c>
      <c r="L75" s="6">
        <f>INT(($E75-100000*$G75-10000*$H75-1000*$I75-100*$J75-10*$K75))</f>
        <v>6</v>
      </c>
      <c r="M75" s="7">
        <v>2</v>
      </c>
      <c r="N75" s="30">
        <v>13</v>
      </c>
      <c r="O75" s="11">
        <f>G75+2*K75-L75/(1+J75)-H75</f>
        <v>13</v>
      </c>
      <c r="P75" s="7">
        <f>IF(N75="",0,IF(ABS((N75-O75))&lt;=0.01,1,-1))</f>
        <v>1</v>
      </c>
      <c r="Q75" s="30">
        <v>1.2493873660829899</v>
      </c>
      <c r="R75" s="19">
        <f>IF(L75 &lt; K75,10*LOG10(K75/L75),10*LOG10(L75/K75))</f>
        <v>1.2493873660829993</v>
      </c>
      <c r="S75" s="7">
        <f>IF(Q75="",0,IF(ABS((Q75-R75))&lt;=0.01,1,-1))</f>
        <v>1</v>
      </c>
      <c r="T75" s="29" t="s">
        <v>347</v>
      </c>
      <c r="U75" s="7">
        <v>1</v>
      </c>
      <c r="V75" s="29">
        <v>105</v>
      </c>
      <c r="W75" s="20">
        <f>(1+L75)*(1+2+3+4+5)</f>
        <v>105</v>
      </c>
      <c r="X75" s="7">
        <f>IF(V75="",0,IF(ABS((V75-W75))&lt;=0.01,1,-1))</f>
        <v>1</v>
      </c>
      <c r="Y75" s="30">
        <v>6</v>
      </c>
      <c r="Z75" s="20">
        <f>IF(L75&lt;3,10-L75,IF(L75&gt;6,1/L75,L75))</f>
        <v>6</v>
      </c>
      <c r="AA75" s="7">
        <f>IF(Y75="",0,IF(ABS((Y75-Z75))&lt;=0.001,1,-1))</f>
        <v>1</v>
      </c>
      <c r="AB75" s="29" t="s">
        <v>199</v>
      </c>
      <c r="AC75" s="29">
        <f>20*LOG(p/0.00002)/LOG(10)</f>
        <v>93.979400086720375</v>
      </c>
      <c r="AD75" s="7">
        <f>IF(AB75="",0,IF(ABS((AC75-93.9794))&lt;=0.01,1,-1))</f>
        <v>1</v>
      </c>
      <c r="AE75" s="47">
        <v>0</v>
      </c>
      <c r="AF75" s="24">
        <f>M75+P75+S75+U75+X75+AA75+AD75+AE75</f>
        <v>8</v>
      </c>
    </row>
    <row r="76" spans="1:32">
      <c r="A76" s="27">
        <v>74</v>
      </c>
      <c r="B76" s="28">
        <v>41985.762809826381</v>
      </c>
      <c r="C76" s="29" t="s">
        <v>351</v>
      </c>
      <c r="D76" s="29" t="s">
        <v>352</v>
      </c>
      <c r="E76" s="29">
        <v>239654</v>
      </c>
      <c r="F76" s="6">
        <v>1</v>
      </c>
      <c r="G76" s="6">
        <f>INT(E76/100000)</f>
        <v>2</v>
      </c>
      <c r="H76" s="6">
        <f>INT(($E76-100000*G76)/10000)</f>
        <v>3</v>
      </c>
      <c r="I76" s="6">
        <f>INT(($E76-100000*G76-10000*H76)/1000)</f>
        <v>9</v>
      </c>
      <c r="J76" s="6">
        <f>INT(($E76-100000*$G76-10000*$H76-1000*$I76)/100)</f>
        <v>6</v>
      </c>
      <c r="K76" s="6">
        <f>INT(($E76-100000*$G76-10000*$H76-1000*$I76-100*$J76)/10)</f>
        <v>5</v>
      </c>
      <c r="L76" s="6">
        <f>INT(($E76-100000*$G76-10000*$H76-1000*$I76-100*$J76-10*$K76))</f>
        <v>4</v>
      </c>
      <c r="M76" s="7">
        <v>2</v>
      </c>
      <c r="N76" s="30">
        <v>8.4285700000000006</v>
      </c>
      <c r="O76" s="11">
        <f>G76+2*K76-L76/(1+J76)-H76</f>
        <v>8.4285714285714288</v>
      </c>
      <c r="P76" s="7">
        <f>IF(N76="",0,IF(ABS((N76-O76))&lt;=0.01,1,-1))</f>
        <v>1</v>
      </c>
      <c r="Q76" s="30">
        <v>0.96910013008056395</v>
      </c>
      <c r="R76" s="19">
        <f>IF(L76 &lt; K76,10*LOG10(K76/L76),10*LOG10(L76/K76))</f>
        <v>0.96910013008056417</v>
      </c>
      <c r="S76" s="7">
        <f>IF(Q76="",0,IF(ABS((Q76-R76))&lt;=0.01,1,-1))</f>
        <v>1</v>
      </c>
      <c r="T76" s="29" t="s">
        <v>353</v>
      </c>
      <c r="U76" s="7">
        <v>1</v>
      </c>
      <c r="V76" s="29">
        <v>75</v>
      </c>
      <c r="W76" s="20">
        <f>(1+L76)*(1+2+3+4+5)</f>
        <v>75</v>
      </c>
      <c r="X76" s="7">
        <f>IF(V76="",0,IF(ABS((V76-W76))&lt;=0.01,1,-1))</f>
        <v>1</v>
      </c>
      <c r="Y76" s="30">
        <v>4</v>
      </c>
      <c r="Z76" s="20">
        <f>IF(L76&lt;3,10-L76,IF(L76&gt;6,1/L76,L76))</f>
        <v>4</v>
      </c>
      <c r="AA76" s="7">
        <f>IF(Y76="",0,IF(ABS((Y76-Z76))&lt;=0.001,1,-1))</f>
        <v>1</v>
      </c>
      <c r="AB76" s="29" t="s">
        <v>199</v>
      </c>
      <c r="AC76" s="29">
        <f>20*LOG(p/0.00002)/LOG(10)</f>
        <v>93.979400086720375</v>
      </c>
      <c r="AD76" s="7">
        <f>IF(AB76="",0,IF(ABS((AC76-93.9794))&lt;=0.01,1,-1))</f>
        <v>1</v>
      </c>
      <c r="AE76" s="47">
        <v>0</v>
      </c>
      <c r="AF76" s="24">
        <f>M76+P76+S76+U76+X76+AA76+AD76+AE76</f>
        <v>8</v>
      </c>
    </row>
    <row r="77" spans="1:32" ht="105.6">
      <c r="A77" s="27">
        <v>75</v>
      </c>
      <c r="B77" s="28">
        <v>41985.766343333336</v>
      </c>
      <c r="C77" s="29" t="s">
        <v>361</v>
      </c>
      <c r="D77" s="29" t="s">
        <v>362</v>
      </c>
      <c r="E77" s="29">
        <v>242673</v>
      </c>
      <c r="F77" s="6">
        <v>1</v>
      </c>
      <c r="G77" s="6">
        <f>INT(E77/100000)</f>
        <v>2</v>
      </c>
      <c r="H77" s="6">
        <f>INT(($E77-100000*G77)/10000)</f>
        <v>4</v>
      </c>
      <c r="I77" s="6">
        <f>INT(($E77-100000*G77-10000*H77)/1000)</f>
        <v>2</v>
      </c>
      <c r="J77" s="6">
        <f>INT(($E77-100000*$G77-10000*$H77-1000*$I77)/100)</f>
        <v>6</v>
      </c>
      <c r="K77" s="6">
        <f>INT(($E77-100000*$G77-10000*$H77-1000*$I77-100*$J77)/10)</f>
        <v>7</v>
      </c>
      <c r="L77" s="6">
        <f>INT(($E77-100000*$G77-10000*$H77-1000*$I77-100*$J77-10*$K77))</f>
        <v>3</v>
      </c>
      <c r="M77" s="7">
        <v>2</v>
      </c>
      <c r="N77" s="30">
        <v>11.5714285714285</v>
      </c>
      <c r="O77" s="11">
        <f>G77+2*K77-L77/(1+J77)-H77</f>
        <v>11.571428571428571</v>
      </c>
      <c r="P77" s="7">
        <f>IF(N77="",0,IF(ABS((N77-O77))&lt;=0.01,1,-1))</f>
        <v>1</v>
      </c>
      <c r="Q77" s="30">
        <v>3.6797678529459401</v>
      </c>
      <c r="R77" s="19">
        <f>IF(L77 &lt; K77,10*LOG10(K77/L77),10*LOG10(L77/K77))</f>
        <v>3.6797678529459441</v>
      </c>
      <c r="S77" s="7">
        <f>IF(Q77="",0,IF(ABS((Q77-R77))&lt;=0.01,1,-1))</f>
        <v>1</v>
      </c>
      <c r="T77" s="33" t="s">
        <v>560</v>
      </c>
      <c r="U77" s="7">
        <v>1</v>
      </c>
      <c r="V77" s="29">
        <v>60</v>
      </c>
      <c r="W77" s="20">
        <f>(1+L77)*(1+2+3+4+5)</f>
        <v>60</v>
      </c>
      <c r="X77" s="7">
        <f>IF(V77="",0,IF(ABS((V77-W77))&lt;=0.01,1,-1))</f>
        <v>1</v>
      </c>
      <c r="Y77" s="30">
        <v>3</v>
      </c>
      <c r="Z77" s="20">
        <f>IF(L77&lt;3,10-L77,IF(L77&gt;6,1/L77,L77))</f>
        <v>3</v>
      </c>
      <c r="AA77" s="7">
        <f>IF(Y77="",0,IF(ABS((Y77-Z77))&lt;=0.001,1,-1))</f>
        <v>1</v>
      </c>
      <c r="AB77" s="29" t="s">
        <v>130</v>
      </c>
      <c r="AC77" s="29">
        <f>20*LOG(p/(0.00002))/LOG(10)</f>
        <v>93.979400086720375</v>
      </c>
      <c r="AD77" s="7">
        <f>IF(AB77="",0,IF(ABS((AC77-93.9794))&lt;=0.01,1,-1))</f>
        <v>1</v>
      </c>
      <c r="AE77" s="47">
        <v>0</v>
      </c>
      <c r="AF77" s="24">
        <f>M77+P77+S77+U77+X77+AA77+AD77+AE77</f>
        <v>8</v>
      </c>
    </row>
    <row r="78" spans="1:32">
      <c r="A78" s="27">
        <v>76</v>
      </c>
      <c r="B78" s="28">
        <v>41985.763541875</v>
      </c>
      <c r="C78" s="29" t="s">
        <v>375</v>
      </c>
      <c r="D78" s="29" t="s">
        <v>376</v>
      </c>
      <c r="E78" s="29">
        <v>241047</v>
      </c>
      <c r="F78" s="6">
        <v>1</v>
      </c>
      <c r="G78" s="6">
        <f>INT(E78/100000)</f>
        <v>2</v>
      </c>
      <c r="H78" s="6">
        <f>INT(($E78-100000*G78)/10000)</f>
        <v>4</v>
      </c>
      <c r="I78" s="6">
        <f>INT(($E78-100000*G78-10000*H78)/1000)</f>
        <v>1</v>
      </c>
      <c r="J78" s="6">
        <f>INT(($E78-100000*$G78-10000*$H78-1000*$I78)/100)</f>
        <v>0</v>
      </c>
      <c r="K78" s="6">
        <f>INT(($E78-100000*$G78-10000*$H78-1000*$I78-100*$J78)/10)</f>
        <v>4</v>
      </c>
      <c r="L78" s="6">
        <f>INT(($E78-100000*$G78-10000*$H78-1000*$I78-100*$J78-10*$K78))</f>
        <v>7</v>
      </c>
      <c r="M78" s="7">
        <v>2</v>
      </c>
      <c r="N78" s="30">
        <v>-1</v>
      </c>
      <c r="O78" s="11">
        <f>G78+2*K78-L78/(1+J78)-H78</f>
        <v>-1</v>
      </c>
      <c r="P78" s="7">
        <f>IF(N78="",0,IF(ABS((N78-O78))&lt;=0.01,1,-1))</f>
        <v>1</v>
      </c>
      <c r="Q78" s="30">
        <v>2.4303804868629402</v>
      </c>
      <c r="R78" s="19">
        <f>IF(L78 &lt; K78,10*LOG10(K78/L78),10*LOG10(L78/K78))</f>
        <v>2.4303804868629446</v>
      </c>
      <c r="S78" s="7">
        <f>IF(Q78="",0,IF(ABS((Q78-R78))&lt;=0.01,1,-1))</f>
        <v>1</v>
      </c>
      <c r="T78" s="29" t="s">
        <v>377</v>
      </c>
      <c r="U78" s="7">
        <v>1</v>
      </c>
      <c r="V78" s="29">
        <v>120</v>
      </c>
      <c r="W78" s="20">
        <f>(1+L78)*(1+2+3+4+5)</f>
        <v>120</v>
      </c>
      <c r="X78" s="7">
        <f>IF(V78="",0,IF(ABS((V78-W78))&lt;=0.01,1,-1))</f>
        <v>1</v>
      </c>
      <c r="Y78" s="30">
        <v>0.14285714285714299</v>
      </c>
      <c r="Z78" s="20">
        <f>IF(L78&lt;3,10-L78,IF(L78&gt;6,1/L78,L78))</f>
        <v>0.14285714285714285</v>
      </c>
      <c r="AA78" s="7">
        <f>IF(Y78="",0,IF(ABS((Y78-Z78))&lt;=0.001,1,-1))</f>
        <v>1</v>
      </c>
      <c r="AB78" s="29" t="s">
        <v>14</v>
      </c>
      <c r="AC78" s="29">
        <f>20*LOG(p/0.00002)/LOG(10)</f>
        <v>93.979400086720375</v>
      </c>
      <c r="AD78" s="7">
        <f>IF(AB78="",0,IF(ABS((AC78-93.9794))&lt;=0.01,1,-1))</f>
        <v>1</v>
      </c>
      <c r="AE78" s="47">
        <v>0</v>
      </c>
      <c r="AF78" s="24">
        <f>M78+P78+S78+U78+X78+AA78+AD78+AE78</f>
        <v>8</v>
      </c>
    </row>
    <row r="79" spans="1:32">
      <c r="A79" s="27">
        <v>77</v>
      </c>
      <c r="B79" s="28">
        <v>41985.763952569447</v>
      </c>
      <c r="C79" s="29" t="s">
        <v>382</v>
      </c>
      <c r="D79" s="29" t="s">
        <v>383</v>
      </c>
      <c r="E79" s="29">
        <v>239617</v>
      </c>
      <c r="F79" s="6">
        <v>1</v>
      </c>
      <c r="G79" s="6">
        <f>INT(E79/100000)</f>
        <v>2</v>
      </c>
      <c r="H79" s="6">
        <f>INT(($E79-100000*G79)/10000)</f>
        <v>3</v>
      </c>
      <c r="I79" s="6">
        <f>INT(($E79-100000*G79-10000*H79)/1000)</f>
        <v>9</v>
      </c>
      <c r="J79" s="6">
        <f>INT(($E79-100000*$G79-10000*$H79-1000*$I79)/100)</f>
        <v>6</v>
      </c>
      <c r="K79" s="6">
        <f>INT(($E79-100000*$G79-10000*$H79-1000*$I79-100*$J79)/10)</f>
        <v>1</v>
      </c>
      <c r="L79" s="6">
        <f>INT(($E79-100000*$G79-10000*$H79-1000*$I79-100*$J79-10*$K79))</f>
        <v>7</v>
      </c>
      <c r="M79" s="7">
        <v>2</v>
      </c>
      <c r="N79" s="30">
        <v>0</v>
      </c>
      <c r="O79" s="11">
        <f>G79+2*K79-L79/(1+J79)-H79</f>
        <v>0</v>
      </c>
      <c r="P79" s="7">
        <f>IF(N79="",0,IF(ABS((N79-O79))&lt;=0.01,1,-1))</f>
        <v>1</v>
      </c>
      <c r="Q79" s="30">
        <v>8.4509804001425604</v>
      </c>
      <c r="R79" s="19">
        <f>IF(L79 &lt; K79,10*LOG10(K79/L79),10*LOG10(L79/K79))</f>
        <v>8.4509804001425675</v>
      </c>
      <c r="S79" s="7">
        <f>IF(Q79="",0,IF(ABS((Q79-R79))&lt;=0.01,1,-1))</f>
        <v>1</v>
      </c>
      <c r="T79" s="29" t="s">
        <v>384</v>
      </c>
      <c r="U79" s="7">
        <v>1</v>
      </c>
      <c r="V79" s="29">
        <v>120</v>
      </c>
      <c r="W79" s="20">
        <f>(1+L79)*(1+2+3+4+5)</f>
        <v>120</v>
      </c>
      <c r="X79" s="7">
        <f>IF(V79="",0,IF(ABS((V79-W79))&lt;=0.01,1,-1))</f>
        <v>1</v>
      </c>
      <c r="Y79" s="30">
        <v>0.14285714285714299</v>
      </c>
      <c r="Z79" s="20">
        <f>IF(L79&lt;3,10-L79,IF(L79&gt;6,1/L79,L79))</f>
        <v>0.14285714285714285</v>
      </c>
      <c r="AA79" s="7">
        <f>IF(Y79="",0,IF(ABS((Y79-Z79))&lt;=0.001,1,-1))</f>
        <v>1</v>
      </c>
      <c r="AB79" s="29" t="s">
        <v>385</v>
      </c>
      <c r="AC79" s="29">
        <f>20*LOG(p/0.00002)/LOG(10)</f>
        <v>93.979400086720375</v>
      </c>
      <c r="AD79" s="7">
        <f>IF(AB79="",0,IF(ABS((AC79-93.9794))&lt;=0.01,1,-1))</f>
        <v>1</v>
      </c>
      <c r="AE79" s="47">
        <v>0</v>
      </c>
      <c r="AF79" s="24">
        <f>M79+P79+S79+U79+X79+AA79+AD79+AE79</f>
        <v>8</v>
      </c>
    </row>
    <row r="80" spans="1:32">
      <c r="A80" s="27">
        <v>78</v>
      </c>
      <c r="B80" s="28">
        <v>41985.772754953701</v>
      </c>
      <c r="C80" s="29" t="s">
        <v>386</v>
      </c>
      <c r="D80" s="29" t="s">
        <v>387</v>
      </c>
      <c r="E80" s="29">
        <v>20782</v>
      </c>
      <c r="F80" s="6">
        <v>1</v>
      </c>
      <c r="G80" s="6">
        <f>INT(E80/100000)</f>
        <v>0</v>
      </c>
      <c r="H80" s="6">
        <f>INT(($E80-100000*G80)/10000)</f>
        <v>2</v>
      </c>
      <c r="I80" s="6">
        <f>INT(($E80-100000*G80-10000*H80)/1000)</f>
        <v>0</v>
      </c>
      <c r="J80" s="6">
        <f>INT(($E80-100000*$G80-10000*$H80-1000*$I80)/100)</f>
        <v>7</v>
      </c>
      <c r="K80" s="6">
        <f>INT(($E80-100000*$G80-10000*$H80-1000*$I80-100*$J80)/10)</f>
        <v>8</v>
      </c>
      <c r="L80" s="6">
        <f>INT(($E80-100000*$G80-10000*$H80-1000*$I80-100*$J80-10*$K80))</f>
        <v>2</v>
      </c>
      <c r="M80" s="7">
        <v>2</v>
      </c>
      <c r="N80" s="30">
        <v>13.75</v>
      </c>
      <c r="O80" s="11">
        <f>G80+2*K80-L80/(1+J80)-H80</f>
        <v>13.75</v>
      </c>
      <c r="P80" s="7">
        <f>IF(N80="",0,IF(ABS((N80-O80))&lt;=0.01,1,-1))</f>
        <v>1</v>
      </c>
      <c r="Q80" s="30">
        <v>6.0205000000000002</v>
      </c>
      <c r="R80" s="19">
        <f>IF(L80 &lt; K80,10*LOG10(K80/L80),10*LOG10(L80/K80))</f>
        <v>6.0205999132796242</v>
      </c>
      <c r="S80" s="7">
        <f>IF(Q80="",0,IF(ABS((Q80-R80))&lt;=0.01,1,-1))</f>
        <v>1</v>
      </c>
      <c r="T80" s="29" t="s">
        <v>388</v>
      </c>
      <c r="U80" s="7">
        <v>1</v>
      </c>
      <c r="V80" s="29">
        <v>45</v>
      </c>
      <c r="W80" s="20">
        <f>(1+L80)*(1+2+3+4+5)</f>
        <v>45</v>
      </c>
      <c r="X80" s="7">
        <f>IF(V80="",0,IF(ABS((V80-W80))&lt;=0.01,1,-1))</f>
        <v>1</v>
      </c>
      <c r="Y80" s="30">
        <v>8</v>
      </c>
      <c r="Z80" s="20">
        <f>IF(L80&lt;3,10-L80,IF(L80&gt;6,1/L80,L80))</f>
        <v>8</v>
      </c>
      <c r="AA80" s="7">
        <f>IF(Y80="",0,IF(ABS((Y80-Z80))&lt;=0.001,1,-1))</f>
        <v>1</v>
      </c>
      <c r="AB80" s="29" t="s">
        <v>597</v>
      </c>
      <c r="AC80" s="29">
        <f>20*((LOG(p)-LOG(2*(10^-5)))/LOG(10))</f>
        <v>93.979400086720375</v>
      </c>
      <c r="AD80" s="7">
        <f>IF(AB80="",0,IF(ABS((AC80-93.9794))&lt;=0.01,1,-1))</f>
        <v>1</v>
      </c>
      <c r="AE80" s="47">
        <v>0</v>
      </c>
      <c r="AF80" s="24">
        <f>M80+P80+S80+U80+X80+AA80+AD80+AE80</f>
        <v>8</v>
      </c>
    </row>
    <row r="81" spans="1:32" ht="118.8">
      <c r="A81" s="27">
        <v>79</v>
      </c>
      <c r="B81" s="28">
        <v>41985.764197025463</v>
      </c>
      <c r="C81" s="29" t="s">
        <v>389</v>
      </c>
      <c r="D81" s="29" t="s">
        <v>390</v>
      </c>
      <c r="E81" s="29">
        <v>243307</v>
      </c>
      <c r="F81" s="6">
        <v>1</v>
      </c>
      <c r="G81" s="6">
        <f>INT(E81/100000)</f>
        <v>2</v>
      </c>
      <c r="H81" s="6">
        <f>INT(($E81-100000*G81)/10000)</f>
        <v>4</v>
      </c>
      <c r="I81" s="6">
        <f>INT(($E81-100000*G81-10000*H81)/1000)</f>
        <v>3</v>
      </c>
      <c r="J81" s="6">
        <f>INT(($E81-100000*$G81-10000*$H81-1000*$I81)/100)</f>
        <v>3</v>
      </c>
      <c r="K81" s="6">
        <f>INT(($E81-100000*$G81-10000*$H81-1000*$I81-100*$J81)/10)</f>
        <v>0</v>
      </c>
      <c r="L81" s="6">
        <f>INT(($E81-100000*$G81-10000*$H81-1000*$I81-100*$J81-10*$K81))</f>
        <v>7</v>
      </c>
      <c r="M81" s="7">
        <v>2</v>
      </c>
      <c r="N81" s="30">
        <v>-3.75</v>
      </c>
      <c r="O81" s="11">
        <f>G81+2*K81-L81/(1+J81)-H81</f>
        <v>-3.75</v>
      </c>
      <c r="P81" s="7">
        <f>IF(N81="",0,IF(ABS((N81-O81))&lt;=0.01,1,-1))</f>
        <v>1</v>
      </c>
      <c r="Q81" s="30" t="s">
        <v>391</v>
      </c>
      <c r="R81" s="19" t="e">
        <f>IF(L81 &lt; K81,10*LOG10(K81/L81),10*LOG10(L81/K81))</f>
        <v>#DIV/0!</v>
      </c>
      <c r="S81" s="7">
        <v>1</v>
      </c>
      <c r="T81" s="33" t="s">
        <v>563</v>
      </c>
      <c r="U81" s="7">
        <v>1</v>
      </c>
      <c r="V81" s="29">
        <v>120</v>
      </c>
      <c r="W81" s="20">
        <f>(1+L81)*(1+2+3+4+5)</f>
        <v>120</v>
      </c>
      <c r="X81" s="7">
        <f>IF(V81="",0,IF(ABS((V81-W81))&lt;=0.01,1,-1))</f>
        <v>1</v>
      </c>
      <c r="Y81" s="30">
        <v>0.14199999999999999</v>
      </c>
      <c r="Z81" s="20">
        <f>IF(L81&lt;3,10-L81,IF(L81&gt;6,1/L81,L81))</f>
        <v>0.14285714285714285</v>
      </c>
      <c r="AA81" s="7">
        <f>IF(Y81="",0,IF(ABS((Y81-Z81))&lt;=0.001,1,-1))</f>
        <v>1</v>
      </c>
      <c r="AB81" s="29" t="s">
        <v>130</v>
      </c>
      <c r="AC81" s="29">
        <f>20*LOG(p/(0.00002))/LOG(10)</f>
        <v>93.979400086720375</v>
      </c>
      <c r="AD81" s="7">
        <f>IF(AB81="",0,IF(ABS((AC81-93.9794))&lt;=0.01,1,-1))</f>
        <v>1</v>
      </c>
      <c r="AE81" s="47">
        <v>0</v>
      </c>
      <c r="AF81" s="24">
        <f>M81+P81+S81+U81+X81+AA81+AD81+AE81</f>
        <v>8</v>
      </c>
    </row>
    <row r="82" spans="1:32" ht="105.6">
      <c r="A82" s="27">
        <v>80</v>
      </c>
      <c r="B82" s="28">
        <v>41985.764219525467</v>
      </c>
      <c r="C82" s="29" t="s">
        <v>392</v>
      </c>
      <c r="D82" s="29" t="s">
        <v>393</v>
      </c>
      <c r="E82" s="29">
        <v>235005</v>
      </c>
      <c r="F82" s="6">
        <v>1</v>
      </c>
      <c r="G82" s="6">
        <f>INT(E82/100000)</f>
        <v>2</v>
      </c>
      <c r="H82" s="6">
        <f>INT(($E82-100000*G82)/10000)</f>
        <v>3</v>
      </c>
      <c r="I82" s="6">
        <f>INT(($E82-100000*G82-10000*H82)/1000)</f>
        <v>5</v>
      </c>
      <c r="J82" s="6">
        <f>INT(($E82-100000*$G82-10000*$H82-1000*$I82)/100)</f>
        <v>0</v>
      </c>
      <c r="K82" s="6">
        <f>INT(($E82-100000*$G82-10000*$H82-1000*$I82-100*$J82)/10)</f>
        <v>0</v>
      </c>
      <c r="L82" s="6">
        <f>INT(($E82-100000*$G82-10000*$H82-1000*$I82-100*$J82-10*$K82))</f>
        <v>5</v>
      </c>
      <c r="M82" s="7">
        <v>2</v>
      </c>
      <c r="N82" s="30">
        <v>-6</v>
      </c>
      <c r="O82" s="11">
        <f>G82+2*K82-L82/(1+J82)-H82</f>
        <v>-6</v>
      </c>
      <c r="P82" s="7">
        <f>IF(N82="",0,IF(ABS((N82-O82))&lt;=0.01,1,-1))</f>
        <v>1</v>
      </c>
      <c r="Q82" s="30" t="s">
        <v>394</v>
      </c>
      <c r="R82" s="19" t="e">
        <f>IF(L82 &lt; K82,10*LOG10(K82/L82),10*LOG10(L82/K82))</f>
        <v>#DIV/0!</v>
      </c>
      <c r="S82" s="7">
        <v>1</v>
      </c>
      <c r="T82" s="33" t="s">
        <v>564</v>
      </c>
      <c r="U82" s="7">
        <v>1</v>
      </c>
      <c r="V82" s="29">
        <v>90</v>
      </c>
      <c r="W82" s="20">
        <f>(1+L82)*(1+2+3+4+5)</f>
        <v>90</v>
      </c>
      <c r="X82" s="7">
        <f>IF(V82="",0,IF(ABS((V82-W82))&lt;=0.01,1,-1))</f>
        <v>1</v>
      </c>
      <c r="Y82" s="30">
        <v>5</v>
      </c>
      <c r="Z82" s="20">
        <f>IF(L82&lt;3,10-L82,IF(L82&gt;6,1/L82,L82))</f>
        <v>5</v>
      </c>
      <c r="AA82" s="7">
        <f>IF(Y82="",0,IF(ABS((Y82-Z82))&lt;=0.001,1,-1))</f>
        <v>1</v>
      </c>
      <c r="AB82" s="29" t="s">
        <v>199</v>
      </c>
      <c r="AC82" s="29">
        <f>20*LOG(p/0.00002)/LOG(10)</f>
        <v>93.979400086720375</v>
      </c>
      <c r="AD82" s="7">
        <f>IF(AB82="",0,IF(ABS((AC82-93.9794))&lt;=0.01,1,-1))</f>
        <v>1</v>
      </c>
      <c r="AE82" s="47">
        <v>0</v>
      </c>
      <c r="AF82" s="24">
        <f>M82+P82+S82+U82+X82+AA82+AD82+AE82</f>
        <v>8</v>
      </c>
    </row>
    <row r="83" spans="1:32" ht="105.6">
      <c r="A83" s="27">
        <v>81</v>
      </c>
      <c r="B83" s="28">
        <v>41985.767180717594</v>
      </c>
      <c r="C83" s="29" t="s">
        <v>395</v>
      </c>
      <c r="D83" s="29" t="s">
        <v>396</v>
      </c>
      <c r="E83" s="29">
        <v>250972</v>
      </c>
      <c r="F83" s="6">
        <v>1</v>
      </c>
      <c r="G83" s="6">
        <f>INT(E83/100000)</f>
        <v>2</v>
      </c>
      <c r="H83" s="6">
        <f>INT(($E83-100000*G83)/10000)</f>
        <v>5</v>
      </c>
      <c r="I83" s="6">
        <f>INT(($E83-100000*G83-10000*H83)/1000)</f>
        <v>0</v>
      </c>
      <c r="J83" s="6">
        <f>INT(($E83-100000*$G83-10000*$H83-1000*$I83)/100)</f>
        <v>9</v>
      </c>
      <c r="K83" s="6">
        <f>INT(($E83-100000*$G83-10000*$H83-1000*$I83-100*$J83)/10)</f>
        <v>7</v>
      </c>
      <c r="L83" s="6">
        <f>INT(($E83-100000*$G83-10000*$H83-1000*$I83-100*$J83-10*$K83))</f>
        <v>2</v>
      </c>
      <c r="M83" s="7">
        <v>2</v>
      </c>
      <c r="N83" s="30">
        <v>10.8</v>
      </c>
      <c r="O83" s="11">
        <f>G83+2*K83-L83/(1+J83)-H83</f>
        <v>10.8</v>
      </c>
      <c r="P83" s="7">
        <f>IF(N83="",0,IF(ABS((N83-O83))&lt;=0.01,1,-1))</f>
        <v>1</v>
      </c>
      <c r="Q83" s="30">
        <v>5.4406804435027496</v>
      </c>
      <c r="R83" s="19">
        <f>IF(L83 &lt; K83,10*LOG10(K83/L83),10*LOG10(L83/K83))</f>
        <v>5.4406804435027567</v>
      </c>
      <c r="S83" s="7">
        <f>IF(Q83="",0,IF(ABS((Q83-R83))&lt;=0.01,1,-1))</f>
        <v>1</v>
      </c>
      <c r="T83" s="33" t="s">
        <v>565</v>
      </c>
      <c r="U83" s="7">
        <v>1</v>
      </c>
      <c r="V83" s="29">
        <v>45</v>
      </c>
      <c r="W83" s="20">
        <f>(1+L83)*(1+2+3+4+5)</f>
        <v>45</v>
      </c>
      <c r="X83" s="7">
        <f>IF(V83="",0,IF(ABS((V83-W83))&lt;=0.01,1,-1))</f>
        <v>1</v>
      </c>
      <c r="Y83" s="30">
        <v>8</v>
      </c>
      <c r="Z83" s="20">
        <f>IF(L83&lt;3,10-L83,IF(L83&gt;6,1/L83,L83))</f>
        <v>8</v>
      </c>
      <c r="AA83" s="7">
        <f>IF(Y83="",0,IF(ABS((Y83-Z83))&lt;=0.001,1,-1))</f>
        <v>1</v>
      </c>
      <c r="AB83" s="29" t="s">
        <v>130</v>
      </c>
      <c r="AC83" s="29">
        <f>20*LOG(p/(0.00002))/LOG(10)</f>
        <v>93.979400086720375</v>
      </c>
      <c r="AD83" s="7">
        <f>IF(AB83="",0,IF(ABS((AC83-93.9794))&lt;=0.01,1,-1))</f>
        <v>1</v>
      </c>
      <c r="AE83" s="47">
        <v>0</v>
      </c>
      <c r="AF83" s="24">
        <f>M83+P83+S83+U83+X83+AA83+AD83+AE83</f>
        <v>8</v>
      </c>
    </row>
    <row r="84" spans="1:32" ht="105.6">
      <c r="A84" s="27">
        <v>82</v>
      </c>
      <c r="B84" s="28">
        <v>41985.767722696764</v>
      </c>
      <c r="C84" s="29" t="s">
        <v>397</v>
      </c>
      <c r="D84" s="29" t="s">
        <v>398</v>
      </c>
      <c r="E84" s="29">
        <v>243652</v>
      </c>
      <c r="F84" s="6">
        <v>1</v>
      </c>
      <c r="G84" s="6">
        <f>INT(E84/100000)</f>
        <v>2</v>
      </c>
      <c r="H84" s="6">
        <f>INT(($E84-100000*G84)/10000)</f>
        <v>4</v>
      </c>
      <c r="I84" s="6">
        <f>INT(($E84-100000*G84-10000*H84)/1000)</f>
        <v>3</v>
      </c>
      <c r="J84" s="6">
        <f>INT(($E84-100000*$G84-10000*$H84-1000*$I84)/100)</f>
        <v>6</v>
      </c>
      <c r="K84" s="6">
        <f>INT(($E84-100000*$G84-10000*$H84-1000*$I84-100*$J84)/10)</f>
        <v>5</v>
      </c>
      <c r="L84" s="6">
        <f>INT(($E84-100000*$G84-10000*$H84-1000*$I84-100*$J84-10*$K84))</f>
        <v>2</v>
      </c>
      <c r="M84" s="7">
        <v>2</v>
      </c>
      <c r="N84" s="30">
        <v>7.71428571428571</v>
      </c>
      <c r="O84" s="11">
        <f>G84+2*K84-L84/(1+J84)-H84</f>
        <v>7.7142857142857135</v>
      </c>
      <c r="P84" s="7">
        <f>IF(N84="",0,IF(ABS((N84-O84))&lt;=0.01,1,-1))</f>
        <v>1</v>
      </c>
      <c r="Q84" s="30">
        <v>3.97940008672037</v>
      </c>
      <c r="R84" s="19">
        <f>IF(L84 &lt; K84,10*LOG10(K84/L84),10*LOG10(L84/K84))</f>
        <v>3.9794000867203758</v>
      </c>
      <c r="S84" s="7">
        <f>IF(Q84="",0,IF(ABS((Q84-R84))&lt;=0.01,1,-1))</f>
        <v>1</v>
      </c>
      <c r="T84" s="33" t="s">
        <v>566</v>
      </c>
      <c r="U84" s="7">
        <v>1</v>
      </c>
      <c r="V84" s="29">
        <v>45</v>
      </c>
      <c r="W84" s="20">
        <f>(1+L84)*(1+2+3+4+5)</f>
        <v>45</v>
      </c>
      <c r="X84" s="7">
        <f>IF(V84="",0,IF(ABS((V84-W84))&lt;=0.01,1,-1))</f>
        <v>1</v>
      </c>
      <c r="Y84" s="30">
        <v>8</v>
      </c>
      <c r="Z84" s="20">
        <f>IF(L84&lt;3,10-L84,IF(L84&gt;6,1/L84,L84))</f>
        <v>8</v>
      </c>
      <c r="AA84" s="7">
        <f>IF(Y84="",0,IF(ABS((Y84-Z84))&lt;=0.001,1,-1))</f>
        <v>1</v>
      </c>
      <c r="AB84" s="29" t="s">
        <v>130</v>
      </c>
      <c r="AC84" s="29">
        <f>20*LOG(p/(0.00002))/LOG(10)</f>
        <v>93.979400086720375</v>
      </c>
      <c r="AD84" s="7">
        <f>IF(AB84="",0,IF(ABS((AC84-93.9794))&lt;=0.01,1,-1))</f>
        <v>1</v>
      </c>
      <c r="AE84" s="47">
        <v>0</v>
      </c>
      <c r="AF84" s="24">
        <f>M84+P84+S84+U84+X84+AA84+AD84+AE84</f>
        <v>8</v>
      </c>
    </row>
    <row r="85" spans="1:32">
      <c r="A85" s="27">
        <v>83</v>
      </c>
      <c r="B85" s="28">
        <v>41985.764473263887</v>
      </c>
      <c r="C85" s="29" t="s">
        <v>399</v>
      </c>
      <c r="D85" s="29" t="s">
        <v>400</v>
      </c>
      <c r="E85" s="29">
        <v>246477</v>
      </c>
      <c r="F85" s="6">
        <v>1</v>
      </c>
      <c r="G85" s="6">
        <f>INT(E85/100000)</f>
        <v>2</v>
      </c>
      <c r="H85" s="6">
        <f>INT(($E85-100000*G85)/10000)</f>
        <v>4</v>
      </c>
      <c r="I85" s="6">
        <f>INT(($E85-100000*G85-10000*H85)/1000)</f>
        <v>6</v>
      </c>
      <c r="J85" s="6">
        <f>INT(($E85-100000*$G85-10000*$H85-1000*$I85)/100)</f>
        <v>4</v>
      </c>
      <c r="K85" s="6">
        <f>INT(($E85-100000*$G85-10000*$H85-1000*$I85-100*$J85)/10)</f>
        <v>7</v>
      </c>
      <c r="L85" s="6">
        <f>INT(($E85-100000*$G85-10000*$H85-1000*$I85-100*$J85-10*$K85))</f>
        <v>7</v>
      </c>
      <c r="M85" s="7">
        <v>2</v>
      </c>
      <c r="N85" s="30">
        <v>10.6</v>
      </c>
      <c r="O85" s="11">
        <f>G85+2*K85-L85/(1+J85)-H85</f>
        <v>10.6</v>
      </c>
      <c r="P85" s="7">
        <f>IF(N85="",0,IF(ABS((N85-O85))&lt;=0.01,1,-1))</f>
        <v>1</v>
      </c>
      <c r="Q85" s="30">
        <v>0</v>
      </c>
      <c r="R85" s="19">
        <f>IF(L85 &lt; K85,10*LOG10(K85/L85),10*LOG10(L85/K85))</f>
        <v>0</v>
      </c>
      <c r="S85" s="7">
        <f>IF(Q85="",0,IF(ABS((Q85-R85))&lt;=0.01,1,-1))</f>
        <v>1</v>
      </c>
      <c r="T85" s="29" t="s">
        <v>401</v>
      </c>
      <c r="U85" s="7">
        <v>1</v>
      </c>
      <c r="V85" s="29">
        <v>120</v>
      </c>
      <c r="W85" s="20">
        <f>(1+L85)*(1+2+3+4+5)</f>
        <v>120</v>
      </c>
      <c r="X85" s="7">
        <f>IF(V85="",0,IF(ABS((V85-W85))&lt;=0.01,1,-1))</f>
        <v>1</v>
      </c>
      <c r="Y85" s="30">
        <v>0.14285700000000001</v>
      </c>
      <c r="Z85" s="20">
        <f>IF(L85&lt;3,10-L85,IF(L85&gt;6,1/L85,L85))</f>
        <v>0.14285714285714285</v>
      </c>
      <c r="AA85" s="7">
        <f>IF(Y85="",0,IF(ABS((Y85-Z85))&lt;=0.001,1,-1))</f>
        <v>1</v>
      </c>
      <c r="AB85" s="29" t="s">
        <v>402</v>
      </c>
      <c r="AC85" s="29">
        <f>20*LOG(p/0.00002)/LOG(10)</f>
        <v>93.979400086720375</v>
      </c>
      <c r="AD85" s="7">
        <f>IF(AB85="",0,IF(ABS((AC85-93.9794))&lt;=0.01,1,-1))</f>
        <v>1</v>
      </c>
      <c r="AE85" s="47">
        <v>0</v>
      </c>
      <c r="AF85" s="24">
        <f>M85+P85+S85+U85+X85+AA85+AD85+AE85</f>
        <v>8</v>
      </c>
    </row>
    <row r="86" spans="1:32">
      <c r="A86" s="27">
        <v>84</v>
      </c>
      <c r="B86" s="28">
        <v>41985.764531597219</v>
      </c>
      <c r="C86" s="29" t="s">
        <v>403</v>
      </c>
      <c r="D86" s="29" t="s">
        <v>404</v>
      </c>
      <c r="E86" s="29">
        <v>239471</v>
      </c>
      <c r="F86" s="6">
        <v>1</v>
      </c>
      <c r="G86" s="6">
        <f>INT(E86/100000)</f>
        <v>2</v>
      </c>
      <c r="H86" s="6">
        <f>INT(($E86-100000*G86)/10000)</f>
        <v>3</v>
      </c>
      <c r="I86" s="6">
        <f>INT(($E86-100000*G86-10000*H86)/1000)</f>
        <v>9</v>
      </c>
      <c r="J86" s="6">
        <f>INT(($E86-100000*$G86-10000*$H86-1000*$I86)/100)</f>
        <v>4</v>
      </c>
      <c r="K86" s="6">
        <f>INT(($E86-100000*$G86-10000*$H86-1000*$I86-100*$J86)/10)</f>
        <v>7</v>
      </c>
      <c r="L86" s="6">
        <f>INT(($E86-100000*$G86-10000*$H86-1000*$I86-100*$J86-10*$K86))</f>
        <v>1</v>
      </c>
      <c r="M86" s="7">
        <v>2</v>
      </c>
      <c r="N86" s="30">
        <v>12.8</v>
      </c>
      <c r="O86" s="11">
        <f>G86+2*K86-L86/(1+J86)-H86</f>
        <v>12.8</v>
      </c>
      <c r="P86" s="7">
        <f>IF(N86="",0,IF(ABS((N86-O86))&lt;=0.01,1,-1))</f>
        <v>1</v>
      </c>
      <c r="Q86" s="30">
        <v>8.4509804001425604</v>
      </c>
      <c r="R86" s="19">
        <f>IF(L86 &lt; K86,10*LOG10(K86/L86),10*LOG10(L86/K86))</f>
        <v>8.4509804001425675</v>
      </c>
      <c r="S86" s="7">
        <f>IF(Q86="",0,IF(ABS((Q86-R86))&lt;=0.01,1,-1))</f>
        <v>1</v>
      </c>
      <c r="T86" s="29" t="s">
        <v>405</v>
      </c>
      <c r="U86" s="7">
        <v>1</v>
      </c>
      <c r="V86" s="29">
        <v>30</v>
      </c>
      <c r="W86" s="20">
        <f>(1+L86)*(1+2+3+4+5)</f>
        <v>30</v>
      </c>
      <c r="X86" s="7">
        <f>IF(V86="",0,IF(ABS((V86-W86))&lt;=0.01,1,-1))</f>
        <v>1</v>
      </c>
      <c r="Y86" s="30">
        <v>9</v>
      </c>
      <c r="Z86" s="20">
        <f>IF(L86&lt;3,10-L86,IF(L86&gt;6,1/L86,L86))</f>
        <v>9</v>
      </c>
      <c r="AA86" s="7">
        <f>IF(Y86="",0,IF(ABS((Y86-Z86))&lt;=0.001,1,-1))</f>
        <v>1</v>
      </c>
      <c r="AB86" s="29" t="s">
        <v>406</v>
      </c>
      <c r="AC86" s="29">
        <f>20*LOG(p/0.00002)/LOG(10)</f>
        <v>93.979400086720375</v>
      </c>
      <c r="AD86" s="7">
        <f>IF(AB86="",0,IF(ABS((AC86-93.9794))&lt;=0.01,1,-1))</f>
        <v>1</v>
      </c>
      <c r="AE86" s="47">
        <v>0</v>
      </c>
      <c r="AF86" s="24">
        <f>M86+P86+S86+U86+X86+AA86+AD86+AE86</f>
        <v>8</v>
      </c>
    </row>
    <row r="87" spans="1:32" ht="105.6">
      <c r="A87" s="27">
        <v>85</v>
      </c>
      <c r="B87" s="28">
        <v>41985.764618368063</v>
      </c>
      <c r="C87" s="29" t="s">
        <v>407</v>
      </c>
      <c r="D87" s="29" t="s">
        <v>408</v>
      </c>
      <c r="E87" s="29">
        <v>240612</v>
      </c>
      <c r="F87" s="6">
        <v>1</v>
      </c>
      <c r="G87" s="6">
        <f>INT(E87/100000)</f>
        <v>2</v>
      </c>
      <c r="H87" s="6">
        <f>INT(($E87-100000*G87)/10000)</f>
        <v>4</v>
      </c>
      <c r="I87" s="6">
        <f>INT(($E87-100000*G87-10000*H87)/1000)</f>
        <v>0</v>
      </c>
      <c r="J87" s="6">
        <f>INT(($E87-100000*$G87-10000*$H87-1000*$I87)/100)</f>
        <v>6</v>
      </c>
      <c r="K87" s="6">
        <f>INT(($E87-100000*$G87-10000*$H87-1000*$I87-100*$J87)/10)</f>
        <v>1</v>
      </c>
      <c r="L87" s="6">
        <f>INT(($E87-100000*$G87-10000*$H87-1000*$I87-100*$J87-10*$K87))</f>
        <v>2</v>
      </c>
      <c r="M87" s="7">
        <v>2</v>
      </c>
      <c r="N87" s="30">
        <v>-0.28571428571428498</v>
      </c>
      <c r="O87" s="11">
        <f>G87+2*K87-L87/(1+J87)-H87</f>
        <v>-0.28571428571428559</v>
      </c>
      <c r="P87" s="7">
        <f>IF(N87="",0,IF(ABS((N87-O87))&lt;=0.01,1,-1))</f>
        <v>1</v>
      </c>
      <c r="Q87" s="30">
        <v>3.0102999566398099</v>
      </c>
      <c r="R87" s="19">
        <f>IF(L87 &lt; K87,10*LOG10(K87/L87),10*LOG10(L87/K87))</f>
        <v>3.0102999566398121</v>
      </c>
      <c r="S87" s="7">
        <f>IF(Q87="",0,IF(ABS((Q87-R87))&lt;=0.01,1,-1))</f>
        <v>1</v>
      </c>
      <c r="T87" s="33" t="s">
        <v>567</v>
      </c>
      <c r="U87" s="7">
        <v>1</v>
      </c>
      <c r="V87" s="29">
        <v>45</v>
      </c>
      <c r="W87" s="20">
        <f>(1+L87)*(1+2+3+4+5)</f>
        <v>45</v>
      </c>
      <c r="X87" s="7">
        <f>IF(V87="",0,IF(ABS((V87-W87))&lt;=0.01,1,-1))</f>
        <v>1</v>
      </c>
      <c r="Y87" s="30">
        <v>8</v>
      </c>
      <c r="Z87" s="20">
        <f>IF(L87&lt;3,10-L87,IF(L87&gt;6,1/L87,L87))</f>
        <v>8</v>
      </c>
      <c r="AA87" s="7">
        <f>IF(Y87="",0,IF(ABS((Y87-Z87))&lt;=0.001,1,-1))</f>
        <v>1</v>
      </c>
      <c r="AB87" s="29" t="s">
        <v>130</v>
      </c>
      <c r="AC87" s="29">
        <f>20*LOG(p/(0.00002))/LOG(10)</f>
        <v>93.979400086720375</v>
      </c>
      <c r="AD87" s="7">
        <f>IF(AB87="",0,IF(ABS((AC87-93.9794))&lt;=0.01,1,-1))</f>
        <v>1</v>
      </c>
      <c r="AE87" s="47">
        <v>0</v>
      </c>
      <c r="AF87" s="24">
        <f>M87+P87+S87+U87+X87+AA87+AD87+AE87</f>
        <v>8</v>
      </c>
    </row>
    <row r="88" spans="1:32" ht="105.6">
      <c r="A88" s="27">
        <v>86</v>
      </c>
      <c r="B88" s="28">
        <v>41985.764813807873</v>
      </c>
      <c r="C88" s="29" t="s">
        <v>422</v>
      </c>
      <c r="D88" s="29" t="s">
        <v>423</v>
      </c>
      <c r="E88" s="29">
        <v>239465</v>
      </c>
      <c r="F88" s="6">
        <v>1</v>
      </c>
      <c r="G88" s="6">
        <f>INT(E88/100000)</f>
        <v>2</v>
      </c>
      <c r="H88" s="6">
        <f>INT(($E88-100000*G88)/10000)</f>
        <v>3</v>
      </c>
      <c r="I88" s="6">
        <f>INT(($E88-100000*G88-10000*H88)/1000)</f>
        <v>9</v>
      </c>
      <c r="J88" s="6">
        <f>INT(($E88-100000*$G88-10000*$H88-1000*$I88)/100)</f>
        <v>4</v>
      </c>
      <c r="K88" s="6">
        <f>INT(($E88-100000*$G88-10000*$H88-1000*$I88-100*$J88)/10)</f>
        <v>6</v>
      </c>
      <c r="L88" s="6">
        <f>INT(($E88-100000*$G88-10000*$H88-1000*$I88-100*$J88-10*$K88))</f>
        <v>5</v>
      </c>
      <c r="M88" s="7">
        <v>2</v>
      </c>
      <c r="N88" s="30">
        <v>10</v>
      </c>
      <c r="O88" s="11">
        <f>G88+2*K88-L88/(1+J88)-H88</f>
        <v>10</v>
      </c>
      <c r="P88" s="7">
        <f>IF(N88="",0,IF(ABS((N88-O88))&lt;=0.01,1,-1))</f>
        <v>1</v>
      </c>
      <c r="Q88" s="30">
        <v>0.79181246047624798</v>
      </c>
      <c r="R88" s="19">
        <f>IF(L88 &lt; K88,10*LOG10(K88/L88),10*LOG10(L88/K88))</f>
        <v>0.7918124604762482</v>
      </c>
      <c r="S88" s="7">
        <f>IF(Q88="",0,IF(ABS((Q88-R88))&lt;=0.01,1,-1))</f>
        <v>1</v>
      </c>
      <c r="T88" s="33" t="s">
        <v>568</v>
      </c>
      <c r="U88" s="7">
        <v>1</v>
      </c>
      <c r="V88" s="29">
        <v>90</v>
      </c>
      <c r="W88" s="20">
        <f>(1+L88)*(1+2+3+4+5)</f>
        <v>90</v>
      </c>
      <c r="X88" s="7">
        <f>IF(V88="",0,IF(ABS((V88-W88))&lt;=0.01,1,-1))</f>
        <v>1</v>
      </c>
      <c r="Y88" s="30">
        <v>5</v>
      </c>
      <c r="Z88" s="20">
        <f>IF(L88&lt;3,10-L88,IF(L88&gt;6,1/L88,L88))</f>
        <v>5</v>
      </c>
      <c r="AA88" s="7">
        <f>IF(Y88="",0,IF(ABS((Y88-Z88))&lt;=0.001,1,-1))</f>
        <v>1</v>
      </c>
      <c r="AB88" s="29" t="s">
        <v>130</v>
      </c>
      <c r="AC88" s="29">
        <f>20*LOG(p/(0.00002))/LOG(10)</f>
        <v>93.979400086720375</v>
      </c>
      <c r="AD88" s="7">
        <f>IF(AB88="",0,IF(ABS((AC88-93.9794))&lt;=0.01,1,-1))</f>
        <v>1</v>
      </c>
      <c r="AE88" s="47">
        <v>0</v>
      </c>
      <c r="AF88" s="24">
        <f>M88+P88+S88+U88+X88+AA88+AD88+AE88</f>
        <v>8</v>
      </c>
    </row>
    <row r="89" spans="1:32">
      <c r="A89" s="27">
        <v>87</v>
      </c>
      <c r="B89" s="28">
        <v>41985.765029270835</v>
      </c>
      <c r="C89" s="29" t="s">
        <v>424</v>
      </c>
      <c r="D89" s="29" t="s">
        <v>425</v>
      </c>
      <c r="E89" s="29">
        <v>244850</v>
      </c>
      <c r="F89" s="6">
        <v>1</v>
      </c>
      <c r="G89" s="6">
        <f>INT(E89/100000)</f>
        <v>2</v>
      </c>
      <c r="H89" s="6">
        <f>INT(($E89-100000*G89)/10000)</f>
        <v>4</v>
      </c>
      <c r="I89" s="6">
        <f>INT(($E89-100000*G89-10000*H89)/1000)</f>
        <v>4</v>
      </c>
      <c r="J89" s="6">
        <f>INT(($E89-100000*$G89-10000*$H89-1000*$I89)/100)</f>
        <v>8</v>
      </c>
      <c r="K89" s="6">
        <f>INT(($E89-100000*$G89-10000*$H89-1000*$I89-100*$J89)/10)</f>
        <v>5</v>
      </c>
      <c r="L89" s="6">
        <f>INT(($E89-100000*$G89-10000*$H89-1000*$I89-100*$J89-10*$K89))</f>
        <v>0</v>
      </c>
      <c r="M89" s="7">
        <v>2</v>
      </c>
      <c r="N89" s="30">
        <v>8</v>
      </c>
      <c r="O89" s="11">
        <f>G89+2*K89-L89/(1+J89)-H89</f>
        <v>8</v>
      </c>
      <c r="P89" s="7">
        <f>IF(N89="",0,IF(ABS((N89-O89))&lt;=0.01,1,-1))</f>
        <v>1</v>
      </c>
      <c r="Q89" s="30" t="s">
        <v>426</v>
      </c>
      <c r="R89" s="19" t="e">
        <f>IF(L89 &lt; K89,10*LOG10(K89/L89),10*LOG10(L89/K89))</f>
        <v>#DIV/0!</v>
      </c>
      <c r="S89" s="7">
        <v>1</v>
      </c>
      <c r="T89" s="29" t="s">
        <v>427</v>
      </c>
      <c r="U89" s="7">
        <v>1</v>
      </c>
      <c r="V89" s="29">
        <v>15</v>
      </c>
      <c r="W89" s="20">
        <f>(1+L89)*(1+2+3+4+5)</f>
        <v>15</v>
      </c>
      <c r="X89" s="7">
        <f>IF(V89="",0,IF(ABS((V89-W89))&lt;=0.01,1,-1))</f>
        <v>1</v>
      </c>
      <c r="Y89" s="30">
        <v>10</v>
      </c>
      <c r="Z89" s="20">
        <f>IF(L89&lt;3,10-L89,IF(L89&gt;6,1/L89,L89))</f>
        <v>10</v>
      </c>
      <c r="AA89" s="7">
        <f>IF(Y89="",0,IF(ABS((Y89-Z89))&lt;=0.001,1,-1))</f>
        <v>1</v>
      </c>
      <c r="AB89" s="29" t="s">
        <v>428</v>
      </c>
      <c r="AC89" s="29">
        <f>20*LOG(p/0.00002)/LOG(10)</f>
        <v>93.979400086720375</v>
      </c>
      <c r="AD89" s="7">
        <f>IF(AB89="",0,IF(ABS((AC89-93.9794))&lt;=0.01,1,-1))</f>
        <v>1</v>
      </c>
      <c r="AE89" s="47">
        <v>0</v>
      </c>
      <c r="AF89" s="24">
        <f>M89+P89+S89+U89+X89+AA89+AD89+AE89</f>
        <v>8</v>
      </c>
    </row>
    <row r="90" spans="1:32" ht="105.6">
      <c r="A90" s="27">
        <v>88</v>
      </c>
      <c r="B90" s="28">
        <v>41985.765268206014</v>
      </c>
      <c r="C90" s="29" t="s">
        <v>435</v>
      </c>
      <c r="D90" s="29" t="s">
        <v>436</v>
      </c>
      <c r="E90" s="29">
        <v>231703</v>
      </c>
      <c r="F90" s="6">
        <v>1</v>
      </c>
      <c r="G90" s="6">
        <f>INT(E90/100000)</f>
        <v>2</v>
      </c>
      <c r="H90" s="6">
        <f>INT(($E90-100000*G90)/10000)</f>
        <v>3</v>
      </c>
      <c r="I90" s="6">
        <f>INT(($E90-100000*G90-10000*H90)/1000)</f>
        <v>1</v>
      </c>
      <c r="J90" s="6">
        <f>INT(($E90-100000*$G90-10000*$H90-1000*$I90)/100)</f>
        <v>7</v>
      </c>
      <c r="K90" s="6">
        <f>INT(($E90-100000*$G90-10000*$H90-1000*$I90-100*$J90)/10)</f>
        <v>0</v>
      </c>
      <c r="L90" s="6">
        <f>INT(($E90-100000*$G90-10000*$H90-1000*$I90-100*$J90-10*$K90))</f>
        <v>3</v>
      </c>
      <c r="M90" s="7">
        <v>2</v>
      </c>
      <c r="N90" s="30">
        <v>-1.375</v>
      </c>
      <c r="O90" s="11">
        <f>G90+2*K90-L90/(1+J90)-H90</f>
        <v>-1.375</v>
      </c>
      <c r="P90" s="7">
        <f>IF(N90="",0,IF(ABS((N90-O90))&lt;=0.01,1,-1))</f>
        <v>1</v>
      </c>
      <c r="Q90" s="30" t="s">
        <v>437</v>
      </c>
      <c r="R90" s="19" t="e">
        <f>IF(L90 &lt; K90,10*LOG10(K90/L90),10*LOG10(L90/K90))</f>
        <v>#DIV/0!</v>
      </c>
      <c r="S90" s="7">
        <v>1</v>
      </c>
      <c r="T90" s="33" t="s">
        <v>569</v>
      </c>
      <c r="U90" s="7">
        <v>1</v>
      </c>
      <c r="V90" s="29">
        <v>60</v>
      </c>
      <c r="W90" s="20">
        <f>(1+L90)*(1+2+3+4+5)</f>
        <v>60</v>
      </c>
      <c r="X90" s="7">
        <f>IF(V90="",0,IF(ABS((V90-W90))&lt;=0.01,1,-1))</f>
        <v>1</v>
      </c>
      <c r="Y90" s="30">
        <v>3</v>
      </c>
      <c r="Z90" s="20">
        <f>IF(L90&lt;3,10-L90,IF(L90&gt;6,1/L90,L90))</f>
        <v>3</v>
      </c>
      <c r="AA90" s="7">
        <f>IF(Y90="",0,IF(ABS((Y90-Z90))&lt;=0.001,1,-1))</f>
        <v>1</v>
      </c>
      <c r="AB90" s="29" t="s">
        <v>199</v>
      </c>
      <c r="AC90" s="29">
        <f>20*LOG(p/0.00002)/LOG(10)</f>
        <v>93.979400086720375</v>
      </c>
      <c r="AD90" s="7">
        <f>IF(AB90="",0,IF(ABS((AC90-93.9794))&lt;=0.01,1,-1))</f>
        <v>1</v>
      </c>
      <c r="AE90" s="47">
        <v>0</v>
      </c>
      <c r="AF90" s="24">
        <f>M90+P90+S90+U90+X90+AA90+AD90+AE90</f>
        <v>8</v>
      </c>
    </row>
    <row r="91" spans="1:32">
      <c r="A91" s="27">
        <v>89</v>
      </c>
      <c r="B91" s="28">
        <v>41985.765577743055</v>
      </c>
      <c r="C91" s="29" t="s">
        <v>441</v>
      </c>
      <c r="D91" s="29" t="s">
        <v>442</v>
      </c>
      <c r="E91" s="29">
        <v>240287</v>
      </c>
      <c r="F91" s="6">
        <v>1</v>
      </c>
      <c r="G91" s="6">
        <f>INT(E91/100000)</f>
        <v>2</v>
      </c>
      <c r="H91" s="6">
        <f>INT(($E91-100000*G91)/10000)</f>
        <v>4</v>
      </c>
      <c r="I91" s="6">
        <f>INT(($E91-100000*G91-10000*H91)/1000)</f>
        <v>0</v>
      </c>
      <c r="J91" s="6">
        <f>INT(($E91-100000*$G91-10000*$H91-1000*$I91)/100)</f>
        <v>2</v>
      </c>
      <c r="K91" s="6">
        <f>INT(($E91-100000*$G91-10000*$H91-1000*$I91-100*$J91)/10)</f>
        <v>8</v>
      </c>
      <c r="L91" s="6">
        <f>INT(($E91-100000*$G91-10000*$H91-1000*$I91-100*$J91-10*$K91))</f>
        <v>7</v>
      </c>
      <c r="M91" s="7">
        <v>2</v>
      </c>
      <c r="N91" s="30">
        <v>11.6666666666666</v>
      </c>
      <c r="O91" s="11">
        <f>G91+2*K91-L91/(1+J91)-H91</f>
        <v>11.666666666666666</v>
      </c>
      <c r="P91" s="7">
        <f>IF(N91="",0,IF(ABS((N91-O91))&lt;=0.01,1,-1))</f>
        <v>1</v>
      </c>
      <c r="Q91" s="30">
        <v>0.57991946977686704</v>
      </c>
      <c r="R91" s="19">
        <f>IF(L91 &lt; K91,10*LOG10(K91/L91),10*LOG10(L91/K91))</f>
        <v>0.57991946977686737</v>
      </c>
      <c r="S91" s="7">
        <f>IF(Q91="",0,IF(ABS((Q91-R91))&lt;=0.01,1,-1))</f>
        <v>1</v>
      </c>
      <c r="T91" s="29" t="s">
        <v>443</v>
      </c>
      <c r="U91" s="7">
        <v>1</v>
      </c>
      <c r="V91" s="29">
        <v>120</v>
      </c>
      <c r="W91" s="20">
        <f>(1+L91)*(1+2+3+4+5)</f>
        <v>120</v>
      </c>
      <c r="X91" s="7">
        <f>IF(V91="",0,IF(ABS((V91-W91))&lt;=0.01,1,-1))</f>
        <v>1</v>
      </c>
      <c r="Y91" s="30">
        <v>0.14285714285714299</v>
      </c>
      <c r="Z91" s="20">
        <f>IF(L91&lt;3,10-L91,IF(L91&gt;6,1/L91,L91))</f>
        <v>0.14285714285714285</v>
      </c>
      <c r="AA91" s="7">
        <f>IF(Y91="",0,IF(ABS((Y91-Z91))&lt;=0.001,1,-1))</f>
        <v>1</v>
      </c>
      <c r="AB91" s="29" t="s">
        <v>199</v>
      </c>
      <c r="AC91" s="29">
        <f>20*LOG(p/0.00002)/LOG(10)</f>
        <v>93.979400086720375</v>
      </c>
      <c r="AD91" s="7">
        <f>IF(AB91="",0,IF(ABS((AC91-93.9794))&lt;=0.01,1,-1))</f>
        <v>1</v>
      </c>
      <c r="AE91" s="47">
        <v>0</v>
      </c>
      <c r="AF91" s="24">
        <f>M91+P91+S91+U91+X91+AA91+AD91+AE91</f>
        <v>8</v>
      </c>
    </row>
    <row r="92" spans="1:32" ht="105.6">
      <c r="A92" s="27">
        <v>90</v>
      </c>
      <c r="B92" s="28">
        <v>41985.765892476848</v>
      </c>
      <c r="C92" s="29" t="s">
        <v>447</v>
      </c>
      <c r="D92" s="29" t="s">
        <v>448</v>
      </c>
      <c r="E92" s="29">
        <v>243616</v>
      </c>
      <c r="F92" s="6">
        <v>1</v>
      </c>
      <c r="G92" s="6">
        <f>INT(E92/100000)</f>
        <v>2</v>
      </c>
      <c r="H92" s="6">
        <f>INT(($E92-100000*G92)/10000)</f>
        <v>4</v>
      </c>
      <c r="I92" s="6">
        <f>INT(($E92-100000*G92-10000*H92)/1000)</f>
        <v>3</v>
      </c>
      <c r="J92" s="6">
        <f>INT(($E92-100000*$G92-10000*$H92-1000*$I92)/100)</f>
        <v>6</v>
      </c>
      <c r="K92" s="6">
        <f>INT(($E92-100000*$G92-10000*$H92-1000*$I92-100*$J92)/10)</f>
        <v>1</v>
      </c>
      <c r="L92" s="6">
        <f>INT(($E92-100000*$G92-10000*$H92-1000*$I92-100*$J92-10*$K92))</f>
        <v>6</v>
      </c>
      <c r="M92" s="7">
        <v>2</v>
      </c>
      <c r="N92" s="30">
        <v>-0.85714285714285698</v>
      </c>
      <c r="O92" s="11">
        <f>G92+2*K92-L92/(1+J92)-H92</f>
        <v>-0.85714285714285721</v>
      </c>
      <c r="P92" s="7">
        <f>IF(N92="",0,IF(ABS((N92-O92))&lt;=0.01,1,-1))</f>
        <v>1</v>
      </c>
      <c r="Q92" s="30">
        <v>7.7815125038364297</v>
      </c>
      <c r="R92" s="19">
        <f>IF(L92 &lt; K92,10*LOG10(K92/L92),10*LOG10(L92/K92))</f>
        <v>7.7815125038364368</v>
      </c>
      <c r="S92" s="7">
        <f>IF(Q92="",0,IF(ABS((Q92-R92))&lt;=0.01,1,-1))</f>
        <v>1</v>
      </c>
      <c r="T92" s="33" t="s">
        <v>571</v>
      </c>
      <c r="U92" s="7">
        <v>1</v>
      </c>
      <c r="V92" s="29">
        <v>105</v>
      </c>
      <c r="W92" s="20">
        <f>(1+L92)*(1+2+3+4+5)</f>
        <v>105</v>
      </c>
      <c r="X92" s="7">
        <f>IF(V92="",0,IF(ABS((V92-W92))&lt;=0.01,1,-1))</f>
        <v>1</v>
      </c>
      <c r="Y92" s="30">
        <v>6</v>
      </c>
      <c r="Z92" s="20">
        <f>IF(L92&lt;3,10-L92,IF(L92&gt;6,1/L92,L92))</f>
        <v>6</v>
      </c>
      <c r="AA92" s="7">
        <f>IF(Y92="",0,IF(ABS((Y92-Z92))&lt;=0.001,1,-1))</f>
        <v>1</v>
      </c>
      <c r="AB92" s="29" t="s">
        <v>199</v>
      </c>
      <c r="AC92" s="29">
        <f>20*LOG(p/0.00002)/LOG(10)</f>
        <v>93.979400086720375</v>
      </c>
      <c r="AD92" s="7">
        <f>IF(AB92="",0,IF(ABS((AC92-93.9794))&lt;=0.01,1,-1))</f>
        <v>1</v>
      </c>
      <c r="AE92" s="47">
        <v>0</v>
      </c>
      <c r="AF92" s="24">
        <f>M92+P92+S92+U92+X92+AA92+AD92+AE92</f>
        <v>8</v>
      </c>
    </row>
    <row r="93" spans="1:32">
      <c r="A93" s="27">
        <v>91</v>
      </c>
      <c r="B93" s="28">
        <v>41985.766318946757</v>
      </c>
      <c r="C93" s="29" t="s">
        <v>464</v>
      </c>
      <c r="D93" s="29" t="s">
        <v>465</v>
      </c>
      <c r="E93" s="29">
        <v>255160</v>
      </c>
      <c r="F93" s="6">
        <v>1</v>
      </c>
      <c r="G93" s="6">
        <f>INT(E93/100000)</f>
        <v>2</v>
      </c>
      <c r="H93" s="6">
        <f>INT(($E93-100000*G93)/10000)</f>
        <v>5</v>
      </c>
      <c r="I93" s="6">
        <f>INT(($E93-100000*G93-10000*H93)/1000)</f>
        <v>5</v>
      </c>
      <c r="J93" s="6">
        <f>INT(($E93-100000*$G93-10000*$H93-1000*$I93)/100)</f>
        <v>1</v>
      </c>
      <c r="K93" s="6">
        <f>INT(($E93-100000*$G93-10000*$H93-1000*$I93-100*$J93)/10)</f>
        <v>6</v>
      </c>
      <c r="L93" s="6">
        <f>INT(($E93-100000*$G93-10000*$H93-1000*$I93-100*$J93-10*$K93))</f>
        <v>0</v>
      </c>
      <c r="M93" s="7">
        <v>2</v>
      </c>
      <c r="N93" s="30">
        <v>9</v>
      </c>
      <c r="O93" s="11">
        <f>G93+2*K93-L93/(1+J93)-H93</f>
        <v>9</v>
      </c>
      <c r="P93" s="7">
        <f>IF(N93="",0,IF(ABS((N93-O93))&lt;=0.01,1,-1))</f>
        <v>1</v>
      </c>
      <c r="Q93" s="30" t="s">
        <v>466</v>
      </c>
      <c r="R93" s="19" t="e">
        <f>IF(L93 &lt; K93,10*LOG10(K93/L93),10*LOG10(L93/K93))</f>
        <v>#DIV/0!</v>
      </c>
      <c r="S93" s="7">
        <v>1</v>
      </c>
      <c r="T93" s="29" t="s">
        <v>467</v>
      </c>
      <c r="U93" s="7">
        <v>1</v>
      </c>
      <c r="V93" s="29">
        <v>15</v>
      </c>
      <c r="W93" s="20">
        <f>(1+L93)*(1+2+3+4+5)</f>
        <v>15</v>
      </c>
      <c r="X93" s="7">
        <f>IF(V93="",0,IF(ABS((V93-W93))&lt;=0.01,1,-1))</f>
        <v>1</v>
      </c>
      <c r="Y93" s="30">
        <v>10</v>
      </c>
      <c r="Z93" s="20">
        <f>IF(L93&lt;3,10-L93,IF(L93&gt;6,1/L93,L93))</f>
        <v>10</v>
      </c>
      <c r="AA93" s="7">
        <f>IF(Y93="",0,IF(ABS((Y93-Z93))&lt;=0.001,1,-1))</f>
        <v>1</v>
      </c>
      <c r="AB93" s="29" t="s">
        <v>597</v>
      </c>
      <c r="AC93" s="29">
        <f>20*((LOG(p)-LOG(2*(10^-5)))/LOG(10))</f>
        <v>93.979400086720375</v>
      </c>
      <c r="AD93" s="7">
        <f>IF(AB93="",0,IF(ABS((AC93-93.9794))&lt;=0.01,1,-1))</f>
        <v>1</v>
      </c>
      <c r="AE93" s="47">
        <v>0</v>
      </c>
      <c r="AF93" s="24">
        <f>M93+P93+S93+U93+X93+AA93+AD93+AE93</f>
        <v>8</v>
      </c>
    </row>
    <row r="94" spans="1:32" ht="105.6">
      <c r="A94" s="27">
        <v>92</v>
      </c>
      <c r="B94" s="28">
        <v>41985.766352523147</v>
      </c>
      <c r="C94" s="29" t="s">
        <v>468</v>
      </c>
      <c r="D94" s="29" t="s">
        <v>469</v>
      </c>
      <c r="E94" s="29">
        <v>240069</v>
      </c>
      <c r="F94" s="6">
        <v>1</v>
      </c>
      <c r="G94" s="6">
        <f>INT(E94/100000)</f>
        <v>2</v>
      </c>
      <c r="H94" s="6">
        <f>INT(($E94-100000*G94)/10000)</f>
        <v>4</v>
      </c>
      <c r="I94" s="6">
        <f>INT(($E94-100000*G94-10000*H94)/1000)</f>
        <v>0</v>
      </c>
      <c r="J94" s="6">
        <f>INT(($E94-100000*$G94-10000*$H94-1000*$I94)/100)</f>
        <v>0</v>
      </c>
      <c r="K94" s="6">
        <f>INT(($E94-100000*$G94-10000*$H94-1000*$I94-100*$J94)/10)</f>
        <v>6</v>
      </c>
      <c r="L94" s="6">
        <f>INT(($E94-100000*$G94-10000*$H94-1000*$I94-100*$J94-10*$K94))</f>
        <v>9</v>
      </c>
      <c r="M94" s="7">
        <v>2</v>
      </c>
      <c r="N94" s="30">
        <v>1</v>
      </c>
      <c r="O94" s="11">
        <f>G94+2*K94-L94/(1+J94)-H94</f>
        <v>1</v>
      </c>
      <c r="P94" s="7">
        <f>IF(N94="",0,IF(ABS((N94-O94))&lt;=0.01,1,-1))</f>
        <v>1</v>
      </c>
      <c r="Q94" s="30">
        <v>1.7609125905568099</v>
      </c>
      <c r="R94" s="19">
        <f>IF(L94 &lt; K94,10*LOG10(K94/L94),10*LOG10(L94/K94))</f>
        <v>1.7609125905568124</v>
      </c>
      <c r="S94" s="7">
        <f>IF(Q94="",0,IF(ABS((Q94-R94))&lt;=0.01,1,-1))</f>
        <v>1</v>
      </c>
      <c r="T94" s="33" t="s">
        <v>573</v>
      </c>
      <c r="U94" s="7">
        <v>1</v>
      </c>
      <c r="V94" s="29">
        <v>150</v>
      </c>
      <c r="W94" s="20">
        <f>(1+L94)*(1+2+3+4+5)</f>
        <v>150</v>
      </c>
      <c r="X94" s="7">
        <f>IF(V94="",0,IF(ABS((V94-W94))&lt;=0.01,1,-1))</f>
        <v>1</v>
      </c>
      <c r="Y94" s="30">
        <v>0.11111111110000001</v>
      </c>
      <c r="Z94" s="20">
        <f>IF(L94&lt;3,10-L94,IF(L94&gt;6,1/L94,L94))</f>
        <v>0.1111111111111111</v>
      </c>
      <c r="AA94" s="7">
        <f>IF(Y94="",0,IF(ABS((Y94-Z94))&lt;=0.001,1,-1))</f>
        <v>1</v>
      </c>
      <c r="AB94" s="29" t="s">
        <v>130</v>
      </c>
      <c r="AC94" s="29">
        <f>20*LOG(p/(0.00002))/LOG(10)</f>
        <v>93.979400086720375</v>
      </c>
      <c r="AD94" s="7">
        <f>IF(AB94="",0,IF(ABS((AC94-93.9794))&lt;=0.01,1,-1))</f>
        <v>1</v>
      </c>
      <c r="AE94" s="47">
        <v>0</v>
      </c>
      <c r="AF94" s="24">
        <f>M94+P94+S94+U94+X94+AA94+AD94+AE94</f>
        <v>8</v>
      </c>
    </row>
    <row r="95" spans="1:32" ht="105.6">
      <c r="A95" s="27">
        <v>93</v>
      </c>
      <c r="B95" s="28">
        <v>41985.766612557876</v>
      </c>
      <c r="C95" s="29" t="s">
        <v>470</v>
      </c>
      <c r="D95" s="29" t="s">
        <v>471</v>
      </c>
      <c r="E95" s="29">
        <v>260327</v>
      </c>
      <c r="F95" s="6">
        <v>1</v>
      </c>
      <c r="G95" s="6">
        <f>INT(E95/100000)</f>
        <v>2</v>
      </c>
      <c r="H95" s="6">
        <f>INT(($E95-100000*G95)/10000)</f>
        <v>6</v>
      </c>
      <c r="I95" s="6">
        <f>INT(($E95-100000*G95-10000*H95)/1000)</f>
        <v>0</v>
      </c>
      <c r="J95" s="6">
        <f>INT(($E95-100000*$G95-10000*$H95-1000*$I95)/100)</f>
        <v>3</v>
      </c>
      <c r="K95" s="6">
        <f>INT(($E95-100000*$G95-10000*$H95-1000*$I95-100*$J95)/10)</f>
        <v>2</v>
      </c>
      <c r="L95" s="6">
        <f>INT(($E95-100000*$G95-10000*$H95-1000*$I95-100*$J95-10*$K95))</f>
        <v>7</v>
      </c>
      <c r="M95" s="7">
        <v>2</v>
      </c>
      <c r="N95" s="30">
        <v>-1.75</v>
      </c>
      <c r="O95" s="11">
        <f>G95+2*K95-L95/(1+J95)-H95</f>
        <v>-1.75</v>
      </c>
      <c r="P95" s="7">
        <f>IF(N95="",0,IF(ABS((N95-O95))&lt;=0.01,1,-1))</f>
        <v>1</v>
      </c>
      <c r="Q95" s="30">
        <v>5.4406999999999996</v>
      </c>
      <c r="R95" s="19">
        <f>IF(L95 &lt; K95,10*LOG10(K95/L95),10*LOG10(L95/K95))</f>
        <v>5.4406804435027567</v>
      </c>
      <c r="S95" s="7">
        <f>IF(Q95="",0,IF(ABS((Q95-R95))&lt;=0.01,1,-1))</f>
        <v>1</v>
      </c>
      <c r="T95" s="33" t="s">
        <v>574</v>
      </c>
      <c r="U95" s="7">
        <v>1</v>
      </c>
      <c r="V95" s="29">
        <v>120</v>
      </c>
      <c r="W95" s="20">
        <f>(1+L95)*(1+2+3+4+5)</f>
        <v>120</v>
      </c>
      <c r="X95" s="7">
        <f>IF(V95="",0,IF(ABS((V95-W95))&lt;=0.01,1,-1))</f>
        <v>1</v>
      </c>
      <c r="Y95" s="30">
        <v>0.1429</v>
      </c>
      <c r="Z95" s="20">
        <f>IF(L95&lt;3,10-L95,IF(L95&gt;6,1/L95,L95))</f>
        <v>0.14285714285714285</v>
      </c>
      <c r="AA95" s="7">
        <f>IF(Y95="",0,IF(ABS((Y95-Z95))&lt;=0.001,1,-1))</f>
        <v>1</v>
      </c>
      <c r="AB95" s="29" t="s">
        <v>130</v>
      </c>
      <c r="AC95" s="29">
        <f>20*LOG(p/(0.00002))/LOG(10)</f>
        <v>93.979400086720375</v>
      </c>
      <c r="AD95" s="7">
        <f>IF(AB95="",0,IF(ABS((AC95-93.9794))&lt;=0.01,1,-1))</f>
        <v>1</v>
      </c>
      <c r="AE95" s="47">
        <v>0</v>
      </c>
      <c r="AF95" s="24">
        <f>M95+P95+S95+U95+X95+AA95+AD95+AE95</f>
        <v>8</v>
      </c>
    </row>
    <row r="96" spans="1:32">
      <c r="A96" s="27">
        <v>94</v>
      </c>
      <c r="B96" s="28">
        <v>41985.766846238424</v>
      </c>
      <c r="C96" s="29" t="s">
        <v>472</v>
      </c>
      <c r="D96" s="29" t="s">
        <v>473</v>
      </c>
      <c r="E96" s="29">
        <v>190886</v>
      </c>
      <c r="F96" s="6">
        <v>1</v>
      </c>
      <c r="G96" s="6">
        <f>INT(E96/100000)</f>
        <v>1</v>
      </c>
      <c r="H96" s="6">
        <f>INT(($E96-100000*G96)/10000)</f>
        <v>9</v>
      </c>
      <c r="I96" s="6">
        <f>INT(($E96-100000*G96-10000*H96)/1000)</f>
        <v>0</v>
      </c>
      <c r="J96" s="6">
        <f>INT(($E96-100000*$G96-10000*$H96-1000*$I96)/100)</f>
        <v>8</v>
      </c>
      <c r="K96" s="6">
        <f>INT(($E96-100000*$G96-10000*$H96-1000*$I96-100*$J96)/10)</f>
        <v>8</v>
      </c>
      <c r="L96" s="6">
        <f>INT(($E96-100000*$G96-10000*$H96-1000*$I96-100*$J96-10*$K96))</f>
        <v>6</v>
      </c>
      <c r="M96" s="7">
        <v>2</v>
      </c>
      <c r="N96" s="30">
        <v>7.33</v>
      </c>
      <c r="O96" s="11">
        <f>G96+2*K96-L96/(1+J96)-H96</f>
        <v>7.3333333333333321</v>
      </c>
      <c r="P96" s="7">
        <f>IF(N96="",0,IF(ABS((N96-O96))&lt;=0.01,1,-1))</f>
        <v>1</v>
      </c>
      <c r="Q96" s="30">
        <v>1.2490000000000001</v>
      </c>
      <c r="R96" s="19">
        <f>IF(L96 &lt; K96,10*LOG10(K96/L96),10*LOG10(L96/K96))</f>
        <v>1.2493873660829993</v>
      </c>
      <c r="S96" s="7">
        <f>IF(Q96="",0,IF(ABS((Q96-R96))&lt;=0.01,1,-1))</f>
        <v>1</v>
      </c>
      <c r="T96" s="29" t="s">
        <v>474</v>
      </c>
      <c r="U96" s="7">
        <v>1</v>
      </c>
      <c r="V96" s="29">
        <v>105</v>
      </c>
      <c r="W96" s="20">
        <f>(1+L96)*(1+2+3+4+5)</f>
        <v>105</v>
      </c>
      <c r="X96" s="7">
        <f>IF(V96="",0,IF(ABS((V96-W96))&lt;=0.01,1,-1))</f>
        <v>1</v>
      </c>
      <c r="Y96" s="30">
        <v>6</v>
      </c>
      <c r="Z96" s="20">
        <f>IF(L96&lt;3,10-L96,IF(L96&gt;6,1/L96,L96))</f>
        <v>6</v>
      </c>
      <c r="AA96" s="7">
        <f>IF(Y96="",0,IF(ABS((Y96-Z96))&lt;=0.001,1,-1))</f>
        <v>1</v>
      </c>
      <c r="AB96" s="29" t="s">
        <v>600</v>
      </c>
      <c r="AC96" s="29">
        <f>20*((LOG(p)-LOG(2*(10^-5)))/LOG(10))</f>
        <v>93.979400086720375</v>
      </c>
      <c r="AD96" s="7">
        <f>IF(AB96="",0,IF(ABS((AC96-93.9794))&lt;=0.01,1,-1))</f>
        <v>1</v>
      </c>
      <c r="AE96" s="47">
        <v>0</v>
      </c>
      <c r="AF96" s="24">
        <f>M96+P96+S96+U96+X96+AA96+AD96+AE96</f>
        <v>8</v>
      </c>
    </row>
    <row r="97" spans="1:32" ht="105.6">
      <c r="A97" s="27">
        <v>95</v>
      </c>
      <c r="B97" s="28">
        <v>41985.767596365746</v>
      </c>
      <c r="C97" s="29" t="s">
        <v>477</v>
      </c>
      <c r="D97" s="29" t="s">
        <v>478</v>
      </c>
      <c r="E97" s="29">
        <v>231840</v>
      </c>
      <c r="F97" s="6">
        <v>1</v>
      </c>
      <c r="G97" s="6">
        <f>INT(E97/100000)</f>
        <v>2</v>
      </c>
      <c r="H97" s="6">
        <f>INT(($E97-100000*G97)/10000)</f>
        <v>3</v>
      </c>
      <c r="I97" s="6">
        <f>INT(($E97-100000*G97-10000*H97)/1000)</f>
        <v>1</v>
      </c>
      <c r="J97" s="6">
        <f>INT(($E97-100000*$G97-10000*$H97-1000*$I97)/100)</f>
        <v>8</v>
      </c>
      <c r="K97" s="6">
        <f>INT(($E97-100000*$G97-10000*$H97-1000*$I97-100*$J97)/10)</f>
        <v>4</v>
      </c>
      <c r="L97" s="6">
        <f>INT(($E97-100000*$G97-10000*$H97-1000*$I97-100*$J97-10*$K97))</f>
        <v>0</v>
      </c>
      <c r="M97" s="7">
        <v>2</v>
      </c>
      <c r="N97" s="30">
        <v>7</v>
      </c>
      <c r="O97" s="11">
        <f>G97+2*K97-L97/(1+J97)-H97</f>
        <v>7</v>
      </c>
      <c r="P97" s="7">
        <f>IF(N97="",0,IF(ABS((N97-O97))&lt;=0.01,1,-1))</f>
        <v>1</v>
      </c>
      <c r="Q97" s="30" t="s">
        <v>479</v>
      </c>
      <c r="R97" s="19" t="e">
        <f>IF(L97 &lt; K97,10*LOG10(K97/L97),10*LOG10(L97/K97))</f>
        <v>#DIV/0!</v>
      </c>
      <c r="S97" s="7">
        <v>1</v>
      </c>
      <c r="T97" s="33" t="s">
        <v>480</v>
      </c>
      <c r="U97" s="7">
        <v>1</v>
      </c>
      <c r="V97" s="29">
        <v>15</v>
      </c>
      <c r="W97" s="20">
        <f>(1+L97)*(1+2+3+4+5)</f>
        <v>15</v>
      </c>
      <c r="X97" s="7">
        <f>IF(V97="",0,IF(ABS((V97-W97))&lt;=0.01,1,-1))</f>
        <v>1</v>
      </c>
      <c r="Y97" s="30">
        <v>10</v>
      </c>
      <c r="Z97" s="20">
        <f>IF(L97&lt;3,10-L97,IF(L97&gt;6,1/L97,L97))</f>
        <v>10</v>
      </c>
      <c r="AA97" s="7">
        <f>IF(Y97="",0,IF(ABS((Y97-Z97))&lt;=0.001,1,-1))</f>
        <v>1</v>
      </c>
      <c r="AB97" s="29" t="s">
        <v>14</v>
      </c>
      <c r="AC97" s="29">
        <f>20*LOG(p/0.00002)/LOG(10)</f>
        <v>93.979400086720375</v>
      </c>
      <c r="AD97" s="7">
        <f>IF(AB97="",0,IF(ABS((AC97-93.9794))&lt;=0.01,1,-1))</f>
        <v>1</v>
      </c>
      <c r="AE97" s="47">
        <v>0</v>
      </c>
      <c r="AF97" s="24">
        <f>M97+P97+S97+U97+X97+AA97+AD97+AE97</f>
        <v>8</v>
      </c>
    </row>
    <row r="98" spans="1:32" ht="105.6">
      <c r="A98" s="27">
        <v>96</v>
      </c>
      <c r="B98" s="28">
        <v>41985.767829745375</v>
      </c>
      <c r="C98" s="29" t="s">
        <v>481</v>
      </c>
      <c r="D98" s="29" t="s">
        <v>482</v>
      </c>
      <c r="E98" s="29">
        <v>233172</v>
      </c>
      <c r="F98" s="6">
        <v>1</v>
      </c>
      <c r="G98" s="6">
        <f>INT(E98/100000)</f>
        <v>2</v>
      </c>
      <c r="H98" s="6">
        <f>INT(($E98-100000*G98)/10000)</f>
        <v>3</v>
      </c>
      <c r="I98" s="6">
        <f>INT(($E98-100000*G98-10000*H98)/1000)</f>
        <v>3</v>
      </c>
      <c r="J98" s="6">
        <f>INT(($E98-100000*$G98-10000*$H98-1000*$I98)/100)</f>
        <v>1</v>
      </c>
      <c r="K98" s="6">
        <f>INT(($E98-100000*$G98-10000*$H98-1000*$I98-100*$J98)/10)</f>
        <v>7</v>
      </c>
      <c r="L98" s="6">
        <f>INT(($E98-100000*$G98-10000*$H98-1000*$I98-100*$J98-10*$K98))</f>
        <v>2</v>
      </c>
      <c r="M98" s="7">
        <v>2</v>
      </c>
      <c r="N98" s="30">
        <v>12</v>
      </c>
      <c r="O98" s="11">
        <f>G98+2*K98-L98/(1+J98)-H98</f>
        <v>12</v>
      </c>
      <c r="P98" s="7">
        <f>IF(N98="",0,IF(ABS((N98-O98))&lt;=0.01,1,-1))</f>
        <v>1</v>
      </c>
      <c r="Q98" s="30">
        <v>5.4405999999999999</v>
      </c>
      <c r="R98" s="19">
        <f>IF(L98 &lt; K98,10*LOG10(K98/L98),10*LOG10(L98/K98))</f>
        <v>5.4406804435027567</v>
      </c>
      <c r="S98" s="7">
        <f>IF(Q98="",0,IF(ABS((Q98-R98))&lt;=0.01,1,-1))</f>
        <v>1</v>
      </c>
      <c r="T98" s="33" t="s">
        <v>483</v>
      </c>
      <c r="U98" s="7">
        <v>1</v>
      </c>
      <c r="V98" s="29">
        <v>45</v>
      </c>
      <c r="W98" s="20">
        <f>(1+L98)*(1+2+3+4+5)</f>
        <v>45</v>
      </c>
      <c r="X98" s="7">
        <f>IF(V98="",0,IF(ABS((V98-W98))&lt;=0.01,1,-1))</f>
        <v>1</v>
      </c>
      <c r="Y98" s="30">
        <v>8</v>
      </c>
      <c r="Z98" s="20">
        <f>IF(L98&lt;3,10-L98,IF(L98&gt;6,1/L98,L98))</f>
        <v>8</v>
      </c>
      <c r="AA98" s="7">
        <f>IF(Y98="",0,IF(ABS((Y98-Z98))&lt;=0.001,1,-1))</f>
        <v>1</v>
      </c>
      <c r="AB98" s="29" t="s">
        <v>14</v>
      </c>
      <c r="AC98" s="29">
        <f>20*LOG(p/0.00002)/LOG(10)</f>
        <v>93.979400086720375</v>
      </c>
      <c r="AD98" s="7">
        <f>IF(AB98="",0,IF(ABS((AC98-93.9794))&lt;=0.01,1,-1))</f>
        <v>1</v>
      </c>
      <c r="AE98" s="47">
        <v>0</v>
      </c>
      <c r="AF98" s="24">
        <f>M98+P98+S98+U98+X98+AA98+AD98+AE98</f>
        <v>8</v>
      </c>
    </row>
    <row r="99" spans="1:32">
      <c r="A99" s="27">
        <v>97</v>
      </c>
      <c r="B99" s="28">
        <v>41985.769021793982</v>
      </c>
      <c r="C99" s="29" t="s">
        <v>486</v>
      </c>
      <c r="D99" s="29" t="s">
        <v>487</v>
      </c>
      <c r="E99" s="29">
        <v>258964</v>
      </c>
      <c r="F99" s="6">
        <v>1</v>
      </c>
      <c r="G99" s="6">
        <f>INT(E99/100000)</f>
        <v>2</v>
      </c>
      <c r="H99" s="6">
        <f>INT(($E99-100000*G99)/10000)</f>
        <v>5</v>
      </c>
      <c r="I99" s="6">
        <f>INT(($E99-100000*G99-10000*H99)/1000)</f>
        <v>8</v>
      </c>
      <c r="J99" s="6">
        <f>INT(($E99-100000*$G99-10000*$H99-1000*$I99)/100)</f>
        <v>9</v>
      </c>
      <c r="K99" s="6">
        <f>INT(($E99-100000*$G99-10000*$H99-1000*$I99-100*$J99)/10)</f>
        <v>6</v>
      </c>
      <c r="L99" s="6">
        <f>INT(($E99-100000*$G99-10000*$H99-1000*$I99-100*$J99-10*$K99))</f>
        <v>4</v>
      </c>
      <c r="M99" s="7">
        <v>2</v>
      </c>
      <c r="N99" s="30">
        <v>8.6</v>
      </c>
      <c r="O99" s="11">
        <f>G99+2*K99-L99/(1+J99)-H99</f>
        <v>8.6</v>
      </c>
      <c r="P99" s="7">
        <f>IF(N99="",0,IF(ABS((N99-O99))&lt;=0.01,1,-1))</f>
        <v>1</v>
      </c>
      <c r="Q99" s="30">
        <v>1.76</v>
      </c>
      <c r="R99" s="19">
        <f>IF(L99 &lt; K99,10*LOG10(K99/L99),10*LOG10(L99/K99))</f>
        <v>1.7609125905568124</v>
      </c>
      <c r="S99" s="7">
        <f>IF(Q99="",0,IF(ABS((Q99-R99))&lt;=0.01,1,-1))</f>
        <v>1</v>
      </c>
      <c r="T99" s="29" t="s">
        <v>488</v>
      </c>
      <c r="U99" s="7">
        <v>1</v>
      </c>
      <c r="V99" s="29">
        <v>75</v>
      </c>
      <c r="W99" s="20">
        <f>(1+L99)*(1+2+3+4+5)</f>
        <v>75</v>
      </c>
      <c r="X99" s="7">
        <f>IF(V99="",0,IF(ABS((V99-W99))&lt;=0.01,1,-1))</f>
        <v>1</v>
      </c>
      <c r="Y99" s="30">
        <v>4</v>
      </c>
      <c r="Z99" s="20">
        <f>IF(L99&lt;3,10-L99,IF(L99&gt;6,1/L99,L99))</f>
        <v>4</v>
      </c>
      <c r="AA99" s="7">
        <f>IF(Y99="",0,IF(ABS((Y99-Z99))&lt;=0.001,1,-1))</f>
        <v>1</v>
      </c>
      <c r="AB99" s="29" t="s">
        <v>601</v>
      </c>
      <c r="AC99" s="29">
        <f>20*LOG(p/0.00002)/LOG(10)</f>
        <v>93.979400086720375</v>
      </c>
      <c r="AD99" s="7">
        <f>IF(AB99="",0,IF(ABS((AC99-93.9794))&lt;=0.01,1,-1))</f>
        <v>1</v>
      </c>
      <c r="AE99" s="47">
        <v>0</v>
      </c>
      <c r="AF99" s="24">
        <f>M99+P99+S99+U99+X99+AA99+AD99+AE99</f>
        <v>8</v>
      </c>
    </row>
    <row r="100" spans="1:32" ht="105.6">
      <c r="A100" s="27">
        <v>98</v>
      </c>
      <c r="B100" s="28">
        <v>41985.755188379633</v>
      </c>
      <c r="C100" s="29" t="s">
        <v>118</v>
      </c>
      <c r="D100" s="29" t="s">
        <v>119</v>
      </c>
      <c r="E100" s="29">
        <v>239485</v>
      </c>
      <c r="F100" s="6">
        <v>1</v>
      </c>
      <c r="G100" s="6">
        <f>INT(E100/100000)</f>
        <v>2</v>
      </c>
      <c r="H100" s="6">
        <f>INT(($E100-100000*G100)/10000)</f>
        <v>3</v>
      </c>
      <c r="I100" s="6">
        <f>INT(($E100-100000*G100-10000*H100)/1000)</f>
        <v>9</v>
      </c>
      <c r="J100" s="6">
        <f>INT(($E100-100000*$G100-10000*$H100-1000*$I100)/100)</f>
        <v>4</v>
      </c>
      <c r="K100" s="6">
        <f>INT(($E100-100000*$G100-10000*$H100-1000*$I100-100*$J100)/10)</f>
        <v>8</v>
      </c>
      <c r="L100" s="6">
        <f>INT(($E100-100000*$G100-10000*$H100-1000*$I100-100*$J100-10*$K100))</f>
        <v>5</v>
      </c>
      <c r="M100" s="7">
        <v>2</v>
      </c>
      <c r="N100" s="30">
        <v>14</v>
      </c>
      <c r="O100" s="11">
        <f>G100+2*K100-L100/(1+J100)-H100</f>
        <v>14</v>
      </c>
      <c r="P100" s="7">
        <f>IF(N100="",0,IF(ABS((N100-O100))&lt;=0.01,1,-1))</f>
        <v>1</v>
      </c>
      <c r="Q100" s="30">
        <v>2.0411998265592399</v>
      </c>
      <c r="R100" s="19">
        <f>IF(L100 &lt; K100,10*LOG10(K100/L100),10*LOG10(L100/K100))</f>
        <v>2.0411998265592479</v>
      </c>
      <c r="S100" s="7">
        <f>IF(Q100="",0,IF(ABS((Q100-R100))&lt;=0.01,1,-1))</f>
        <v>1</v>
      </c>
      <c r="T100" s="29" t="s">
        <v>521</v>
      </c>
      <c r="U100" s="7">
        <v>1</v>
      </c>
      <c r="V100" s="29">
        <v>90</v>
      </c>
      <c r="W100" s="20">
        <f>(1+L100)*(1+2+3+4+5)</f>
        <v>90</v>
      </c>
      <c r="X100" s="7">
        <f>IF(V100="",0,IF(ABS((V100-W100))&lt;=0.01,1,-1))</f>
        <v>1</v>
      </c>
      <c r="Y100" s="30">
        <v>5</v>
      </c>
      <c r="Z100" s="20">
        <f>IF(L100&lt;3,10-L100,IF(L100&gt;6,1/L100,L100))</f>
        <v>5</v>
      </c>
      <c r="AA100" s="7">
        <f>IF(Y100="",0,IF(ABS((Y100-Z100))&lt;=0.001,1,-1))</f>
        <v>1</v>
      </c>
      <c r="AB100" s="31"/>
      <c r="AC100" s="31"/>
      <c r="AD100" s="7">
        <f>IF(AB100="",0,IF(ABS((AC100-93.9794))&lt;=0.01,1,-1))</f>
        <v>0</v>
      </c>
      <c r="AE100" s="47">
        <v>0</v>
      </c>
      <c r="AF100" s="24">
        <f>M100+P100+S100+U100+X100+AA100+AD100+AE100</f>
        <v>7</v>
      </c>
    </row>
    <row r="101" spans="1:32" ht="105.6">
      <c r="A101" s="27">
        <v>99</v>
      </c>
      <c r="B101" s="28">
        <v>41985.765576192134</v>
      </c>
      <c r="C101" s="29" t="s">
        <v>438</v>
      </c>
      <c r="D101" s="29" t="s">
        <v>439</v>
      </c>
      <c r="E101" s="29">
        <v>233602</v>
      </c>
      <c r="F101" s="6">
        <v>1</v>
      </c>
      <c r="G101" s="6">
        <f>INT(E101/100000)</f>
        <v>2</v>
      </c>
      <c r="H101" s="6">
        <f>INT(($E101-100000*G101)/10000)</f>
        <v>3</v>
      </c>
      <c r="I101" s="6">
        <f>INT(($E101-100000*G101-10000*H101)/1000)</f>
        <v>3</v>
      </c>
      <c r="J101" s="6">
        <f>INT(($E101-100000*$G101-10000*$H101-1000*$I101)/100)</f>
        <v>6</v>
      </c>
      <c r="K101" s="6">
        <f>INT(($E101-100000*$G101-10000*$H101-1000*$I101-100*$J101)/10)</f>
        <v>0</v>
      </c>
      <c r="L101" s="6">
        <f>INT(($E101-100000*$G101-10000*$H101-1000*$I101-100*$J101-10*$K101))</f>
        <v>2</v>
      </c>
      <c r="M101" s="7">
        <v>2</v>
      </c>
      <c r="N101" s="30">
        <v>-1.285714285714</v>
      </c>
      <c r="O101" s="11">
        <f>G101+2*K101-L101/(1+J101)-H101</f>
        <v>-1.2857142857142856</v>
      </c>
      <c r="P101" s="7">
        <f>IF(N101="",0,IF(ABS((N101-O101))&lt;=0.01,1,-1))</f>
        <v>1</v>
      </c>
      <c r="Q101" s="30" t="s">
        <v>440</v>
      </c>
      <c r="R101" s="19" t="e">
        <f>IF(L101 &lt; K101,10*LOG10(K101/L101),10*LOG10(L101/K101))</f>
        <v>#DIV/0!</v>
      </c>
      <c r="S101" s="7">
        <v>1</v>
      </c>
      <c r="T101" s="29" t="s">
        <v>570</v>
      </c>
      <c r="U101" s="7">
        <v>1</v>
      </c>
      <c r="V101" s="29">
        <v>45</v>
      </c>
      <c r="W101" s="20">
        <f>(1+L101)*(1+2+3+4+5)</f>
        <v>45</v>
      </c>
      <c r="X101" s="7">
        <f>IF(V101="",0,IF(ABS((V101-W101))&lt;=0.01,1,-1))</f>
        <v>1</v>
      </c>
      <c r="Y101" s="30">
        <v>8</v>
      </c>
      <c r="Z101" s="20">
        <f>IF(L101&lt;3,10-L101,IF(L101&gt;6,1/L101,L101))</f>
        <v>8</v>
      </c>
      <c r="AA101" s="7">
        <f>IF(Y101="",0,IF(ABS((Y101-Z101))&lt;=0.001,1,-1))</f>
        <v>1</v>
      </c>
      <c r="AB101" s="31"/>
      <c r="AC101" s="31"/>
      <c r="AD101" s="7">
        <f>IF(AB101="",0,IF(ABS((AC101-93.9794))&lt;=0.01,1,-1))</f>
        <v>0</v>
      </c>
      <c r="AE101" s="47">
        <v>0</v>
      </c>
      <c r="AF101" s="24">
        <f>M101+P101+S101+U101+X101+AA101+AD101+AE101</f>
        <v>7</v>
      </c>
    </row>
    <row r="102" spans="1:32">
      <c r="A102" s="27">
        <v>100</v>
      </c>
      <c r="B102" s="28">
        <v>41985.760839479168</v>
      </c>
      <c r="C102" s="29" t="s">
        <v>71</v>
      </c>
      <c r="D102" s="29" t="s">
        <v>72</v>
      </c>
      <c r="E102" s="29">
        <v>239625</v>
      </c>
      <c r="F102" s="6">
        <v>1</v>
      </c>
      <c r="G102" s="6">
        <f>INT(E102/100000)</f>
        <v>2</v>
      </c>
      <c r="H102" s="6">
        <f>INT(($E102-100000*G102)/10000)</f>
        <v>3</v>
      </c>
      <c r="I102" s="6">
        <f>INT(($E102-100000*G102-10000*H102)/1000)</f>
        <v>9</v>
      </c>
      <c r="J102" s="6">
        <f>INT(($E102-100000*$G102-10000*$H102-1000*$I102)/100)</f>
        <v>6</v>
      </c>
      <c r="K102" s="6">
        <f>INT(($E102-100000*$G102-10000*$H102-1000*$I102-100*$J102)/10)</f>
        <v>2</v>
      </c>
      <c r="L102" s="6">
        <f>INT(($E102-100000*$G102-10000*$H102-1000*$I102-100*$J102-10*$K102))</f>
        <v>5</v>
      </c>
      <c r="M102" s="7">
        <v>2</v>
      </c>
      <c r="N102" s="30">
        <v>2.2857142857142798</v>
      </c>
      <c r="O102" s="11">
        <f>G102+2*K102-L102/(1+J102)-H102</f>
        <v>2.2857142857142856</v>
      </c>
      <c r="P102" s="7">
        <f>IF(N102="",0,IF(ABS((N102-O102))&lt;=0.01,1,-1))</f>
        <v>1</v>
      </c>
      <c r="Q102" s="30">
        <v>3.97940008672037</v>
      </c>
      <c r="R102" s="19">
        <f>IF(L102 &lt; K102,10*LOG10(K102/L102),10*LOG10(L102/K102))</f>
        <v>3.9794000867203758</v>
      </c>
      <c r="S102" s="7">
        <f>IF(Q102="",0,IF(ABS((Q102-R102))&lt;=0.01,1,-1))</f>
        <v>1</v>
      </c>
      <c r="T102" s="29" t="s">
        <v>73</v>
      </c>
      <c r="U102" s="7">
        <v>1</v>
      </c>
      <c r="V102" s="29">
        <v>90</v>
      </c>
      <c r="W102" s="20">
        <f>(1+L102)*(1+2+3+4+5)</f>
        <v>90</v>
      </c>
      <c r="X102" s="7">
        <f>IF(V102="",0,IF(ABS((V102-W102))&lt;=0.01,1,-1))</f>
        <v>1</v>
      </c>
      <c r="Y102" s="30">
        <v>5</v>
      </c>
      <c r="Z102" s="20">
        <f>IF(L102&lt;3,10-L102,IF(L102&gt;6,1/L102,L102))</f>
        <v>5</v>
      </c>
      <c r="AA102" s="7">
        <f>IF(Y102="",0,IF(ABS((Y102-Z102))&lt;=0.001,1,-1))</f>
        <v>1</v>
      </c>
      <c r="AB102" s="29" t="s">
        <v>580</v>
      </c>
      <c r="AC102" s="29" t="s">
        <v>580</v>
      </c>
      <c r="AD102" s="7">
        <v>-1</v>
      </c>
      <c r="AE102" s="47">
        <v>0</v>
      </c>
      <c r="AF102" s="24">
        <f>M102+P102+S102+U102+X102+AA102+AD102+AE102</f>
        <v>6</v>
      </c>
    </row>
    <row r="103" spans="1:32">
      <c r="A103" s="27">
        <v>101</v>
      </c>
      <c r="B103" s="28">
        <v>41985.753948333331</v>
      </c>
      <c r="C103" s="29" t="s">
        <v>77</v>
      </c>
      <c r="D103" s="29" t="s">
        <v>78</v>
      </c>
      <c r="E103" s="29">
        <v>224023</v>
      </c>
      <c r="F103" s="6">
        <v>1</v>
      </c>
      <c r="G103" s="6">
        <f>INT(E103/100000)</f>
        <v>2</v>
      </c>
      <c r="H103" s="6">
        <f>INT(($E103-100000*G103)/10000)</f>
        <v>2</v>
      </c>
      <c r="I103" s="6">
        <f>INT(($E103-100000*G103-10000*H103)/1000)</f>
        <v>4</v>
      </c>
      <c r="J103" s="6">
        <f>INT(($E103-100000*$G103-10000*$H103-1000*$I103)/100)</f>
        <v>0</v>
      </c>
      <c r="K103" s="6">
        <f>INT(($E103-100000*$G103-10000*$H103-1000*$I103-100*$J103)/10)</f>
        <v>2</v>
      </c>
      <c r="L103" s="6">
        <f>INT(($E103-100000*$G103-10000*$H103-1000*$I103-100*$J103-10*$K103))</f>
        <v>3</v>
      </c>
      <c r="M103" s="7">
        <v>2</v>
      </c>
      <c r="N103" s="30">
        <v>1</v>
      </c>
      <c r="O103" s="11">
        <f>G103+2*K103-L103/(1+J103)-H103</f>
        <v>1</v>
      </c>
      <c r="P103" s="7">
        <f>IF(N103="",0,IF(ABS((N103-O103))&lt;=0.01,1,-1))</f>
        <v>1</v>
      </c>
      <c r="Q103" s="30">
        <v>1.7609125905568099</v>
      </c>
      <c r="R103" s="19">
        <f>IF(L103 &lt; K103,10*LOG10(K103/L103),10*LOG10(L103/K103))</f>
        <v>1.7609125905568124</v>
      </c>
      <c r="S103" s="7">
        <f>IF(Q103="",0,IF(ABS((Q103-R103))&lt;=0.01,1,-1))</f>
        <v>1</v>
      </c>
      <c r="T103" s="29" t="s">
        <v>519</v>
      </c>
      <c r="U103" s="7">
        <v>1</v>
      </c>
      <c r="V103" s="29">
        <v>60</v>
      </c>
      <c r="W103" s="20">
        <f>(1+L103)*(1+2+3+4+5)</f>
        <v>60</v>
      </c>
      <c r="X103" s="7">
        <f>IF(V103="",0,IF(ABS((V103-W103))&lt;=0.01,1,-1))</f>
        <v>1</v>
      </c>
      <c r="Y103" s="30">
        <v>3</v>
      </c>
      <c r="Z103" s="20">
        <f>IF(L103&lt;3,10-L103,IF(L103&gt;6,1/L103,L103))</f>
        <v>3</v>
      </c>
      <c r="AA103" s="7">
        <f>IF(Y103="",0,IF(ABS((Y103-Z103))&lt;=0.001,1,-1))</f>
        <v>1</v>
      </c>
      <c r="AB103" s="29" t="s">
        <v>582</v>
      </c>
      <c r="AC103" s="29" t="e">
        <f>20*LOG(p/0.00002)/LOG89</f>
        <v>#DIV/0!</v>
      </c>
      <c r="AD103" s="7">
        <v>-1</v>
      </c>
      <c r="AE103" s="47">
        <v>0</v>
      </c>
      <c r="AF103" s="24">
        <f>M103+P103+S103+U103+X103+AA103+AD103+AE103</f>
        <v>6</v>
      </c>
    </row>
    <row r="104" spans="1:32">
      <c r="A104" s="27">
        <v>102</v>
      </c>
      <c r="B104" s="28">
        <v>41985.753782083339</v>
      </c>
      <c r="C104" s="29" t="s">
        <v>90</v>
      </c>
      <c r="D104" s="29" t="s">
        <v>91</v>
      </c>
      <c r="E104" s="29">
        <v>242615</v>
      </c>
      <c r="F104" s="6">
        <v>1</v>
      </c>
      <c r="G104" s="6">
        <f>INT(E104/100000)</f>
        <v>2</v>
      </c>
      <c r="H104" s="6">
        <f>INT(($E104-100000*G104)/10000)</f>
        <v>4</v>
      </c>
      <c r="I104" s="6">
        <f>INT(($E104-100000*G104-10000*H104)/1000)</f>
        <v>2</v>
      </c>
      <c r="J104" s="6">
        <f>INT(($E104-100000*$G104-10000*$H104-1000*$I104)/100)</f>
        <v>6</v>
      </c>
      <c r="K104" s="6">
        <f>INT(($E104-100000*$G104-10000*$H104-1000*$I104-100*$J104)/10)</f>
        <v>1</v>
      </c>
      <c r="L104" s="6">
        <f>INT(($E104-100000*$G104-10000*$H104-1000*$I104-100*$J104-10*$K104))</f>
        <v>5</v>
      </c>
      <c r="M104" s="7">
        <v>2</v>
      </c>
      <c r="N104" s="30">
        <v>-0.71428571428571397</v>
      </c>
      <c r="O104" s="11">
        <f>G104+2*K104-L104/(1+J104)-H104</f>
        <v>-0.71428571428571441</v>
      </c>
      <c r="P104" s="7">
        <f>IF(N104="",0,IF(ABS((N104-O104))&lt;=0.01,1,-1))</f>
        <v>1</v>
      </c>
      <c r="Q104" s="30">
        <v>-6.9897000433601804</v>
      </c>
      <c r="R104" s="19">
        <f>IF(L104 &lt; K104,10*LOG10(K104/L104),10*LOG10(L104/K104))</f>
        <v>6.9897000433601884</v>
      </c>
      <c r="S104" s="7">
        <f>IF(Q104="",0,IF(ABS((Q104-R104))&lt;=0.01,1,-1))</f>
        <v>-1</v>
      </c>
      <c r="T104" s="29" t="s">
        <v>92</v>
      </c>
      <c r="U104" s="7">
        <v>1</v>
      </c>
      <c r="V104" s="29">
        <v>90</v>
      </c>
      <c r="W104" s="20">
        <f>(1+L104)*(1+2+3+4+5)</f>
        <v>90</v>
      </c>
      <c r="X104" s="7">
        <f>IF(V104="",0,IF(ABS((V104-W104))&lt;=0.01,1,-1))</f>
        <v>1</v>
      </c>
      <c r="Y104" s="30">
        <v>5</v>
      </c>
      <c r="Z104" s="20">
        <f>IF(L104&lt;3,10-L104,IF(L104&gt;6,1/L104,L104))</f>
        <v>5</v>
      </c>
      <c r="AA104" s="7">
        <f>IF(Y104="",0,IF(ABS((Y104-Z104))&lt;=0.001,1,-1))</f>
        <v>1</v>
      </c>
      <c r="AB104" s="29" t="s">
        <v>199</v>
      </c>
      <c r="AC104" s="29">
        <f>20*LOG(p/0.00002)/LOG(10)</f>
        <v>93.979400086720375</v>
      </c>
      <c r="AD104" s="7">
        <f>IF(AB104="",0,IF(ABS((AC104-93.9794))&lt;=0.01,1,-1))</f>
        <v>1</v>
      </c>
      <c r="AE104" s="47">
        <v>0</v>
      </c>
      <c r="AF104" s="24">
        <f>M104+P104+S104+U104+X104+AA104+AD104+AE104</f>
        <v>6</v>
      </c>
    </row>
    <row r="105" spans="1:32">
      <c r="A105" s="27">
        <v>103</v>
      </c>
      <c r="B105" s="28">
        <v>41985.754088912036</v>
      </c>
      <c r="C105" s="29" t="s">
        <v>103</v>
      </c>
      <c r="D105" s="29" t="s">
        <v>104</v>
      </c>
      <c r="E105" s="29">
        <v>241012</v>
      </c>
      <c r="F105" s="6">
        <v>1</v>
      </c>
      <c r="G105" s="6">
        <f>INT(E105/100000)</f>
        <v>2</v>
      </c>
      <c r="H105" s="6">
        <f>INT(($E105-100000*G105)/10000)</f>
        <v>4</v>
      </c>
      <c r="I105" s="6">
        <f>INT(($E105-100000*G105-10000*H105)/1000)</f>
        <v>1</v>
      </c>
      <c r="J105" s="6">
        <f>INT(($E105-100000*$G105-10000*$H105-1000*$I105)/100)</f>
        <v>0</v>
      </c>
      <c r="K105" s="6">
        <f>INT(($E105-100000*$G105-10000*$H105-1000*$I105-100*$J105)/10)</f>
        <v>1</v>
      </c>
      <c r="L105" s="6">
        <f>INT(($E105-100000*$G105-10000*$H105-1000*$I105-100*$J105-10*$K105))</f>
        <v>2</v>
      </c>
      <c r="M105" s="7">
        <v>2</v>
      </c>
      <c r="N105" s="30">
        <v>-2</v>
      </c>
      <c r="O105" s="11">
        <f>G105+2*K105-L105/(1+J105)-H105</f>
        <v>-2</v>
      </c>
      <c r="P105" s="7">
        <f>IF(N105="",0,IF(ABS((N105-O105))&lt;=0.01,1,-1))</f>
        <v>1</v>
      </c>
      <c r="Q105" s="30">
        <v>3.0102999566398099</v>
      </c>
      <c r="R105" s="19">
        <f>IF(L105 &lt; K105,10*LOG10(K105/L105),10*LOG10(L105/K105))</f>
        <v>3.0102999566398121</v>
      </c>
      <c r="S105" s="7">
        <f>IF(Q105="",0,IF(ABS((Q105-R105))&lt;=0.01,1,-1))</f>
        <v>1</v>
      </c>
      <c r="T105" s="29" t="s">
        <v>105</v>
      </c>
      <c r="U105" s="7">
        <v>1</v>
      </c>
      <c r="V105" s="29">
        <v>105</v>
      </c>
      <c r="W105" s="20">
        <f>(1+L105)*(1+2+3+4+5)</f>
        <v>45</v>
      </c>
      <c r="X105" s="7">
        <f>IF(V105="",0,IF(ABS((V105-W105))&lt;=0.01,1,-1))</f>
        <v>-1</v>
      </c>
      <c r="Y105" s="30">
        <v>8</v>
      </c>
      <c r="Z105" s="20">
        <f>IF(L105&lt;3,10-L105,IF(L105&gt;6,1/L105,L105))</f>
        <v>8</v>
      </c>
      <c r="AA105" s="7">
        <f>IF(Y105="",0,IF(ABS((Y105-Z105))&lt;=0.001,1,-1))</f>
        <v>1</v>
      </c>
      <c r="AB105" s="29" t="s">
        <v>106</v>
      </c>
      <c r="AC105" s="29">
        <f>20*LOG(p/0.00002)/LOG(10)</f>
        <v>93.979400086720375</v>
      </c>
      <c r="AD105" s="7">
        <f>IF(AB105="",0,IF(ABS((AC105-93.9794))&lt;=0.01,1,-1))</f>
        <v>1</v>
      </c>
      <c r="AE105" s="47">
        <v>0</v>
      </c>
      <c r="AF105" s="24">
        <f>M105+P105+S105+U105+X105+AA105+AD105+AE105</f>
        <v>6</v>
      </c>
    </row>
    <row r="106" spans="1:32">
      <c r="A106" s="27">
        <v>104</v>
      </c>
      <c r="B106" s="28">
        <v>41985.754761018514</v>
      </c>
      <c r="C106" s="29" t="s">
        <v>116</v>
      </c>
      <c r="D106" s="29" t="s">
        <v>117</v>
      </c>
      <c r="E106" s="29">
        <v>259673</v>
      </c>
      <c r="F106" s="6">
        <v>1</v>
      </c>
      <c r="G106" s="6">
        <f>INT(E106/100000)</f>
        <v>2</v>
      </c>
      <c r="H106" s="6">
        <f>INT(($E106-100000*G106)/10000)</f>
        <v>5</v>
      </c>
      <c r="I106" s="6">
        <f>INT(($E106-100000*G106-10000*H106)/1000)</f>
        <v>9</v>
      </c>
      <c r="J106" s="6">
        <f>INT(($E106-100000*$G106-10000*$H106-1000*$I106)/100)</f>
        <v>6</v>
      </c>
      <c r="K106" s="6">
        <f>INT(($E106-100000*$G106-10000*$H106-1000*$I106-100*$J106)/10)</f>
        <v>7</v>
      </c>
      <c r="L106" s="6">
        <f>INT(($E106-100000*$G106-10000*$H106-1000*$I106-100*$J106-10*$K106))</f>
        <v>3</v>
      </c>
      <c r="M106" s="7">
        <v>2</v>
      </c>
      <c r="N106" s="30">
        <v>10.571428600000001</v>
      </c>
      <c r="O106" s="11">
        <f>G106+2*K106-L106/(1+J106)-H106</f>
        <v>10.571428571428571</v>
      </c>
      <c r="P106" s="7">
        <f>IF(N106="",0,IF(ABS((N106-O106))&lt;=0.01,1,-1))</f>
        <v>1</v>
      </c>
      <c r="Q106" s="30">
        <v>3.6797678500000002</v>
      </c>
      <c r="R106" s="19">
        <f>IF(L106 &lt; K106,10*LOG10(K106/L106),10*LOG10(L106/K106))</f>
        <v>3.6797678529459441</v>
      </c>
      <c r="S106" s="7">
        <f>IF(Q106="",0,IF(ABS((Q106-R106))&lt;=0.01,1,-1))</f>
        <v>1</v>
      </c>
      <c r="T106" s="29" t="s">
        <v>520</v>
      </c>
      <c r="U106" s="7">
        <v>1</v>
      </c>
      <c r="V106" s="29">
        <v>60</v>
      </c>
      <c r="W106" s="20">
        <f>(1+L106)*(1+2+3+4+5)</f>
        <v>60</v>
      </c>
      <c r="X106" s="7">
        <f>IF(V106="",0,IF(ABS((V106-W106))&lt;=0.01,1,-1))</f>
        <v>1</v>
      </c>
      <c r="Y106" s="30">
        <v>3</v>
      </c>
      <c r="Z106" s="20">
        <f>IF(L106&lt;3,10-L106,IF(L106&gt;6,1/L106,L106))</f>
        <v>3</v>
      </c>
      <c r="AA106" s="7">
        <f>IF(Y106="",0,IF(ABS((Y106-Z106))&lt;=0.001,1,-1))</f>
        <v>1</v>
      </c>
      <c r="AB106" s="29" t="s">
        <v>579</v>
      </c>
      <c r="AC106" s="29">
        <f>20*LOG(p/20*10^(-6))/LOG(10)</f>
        <v>-146.02059991327963</v>
      </c>
      <c r="AD106" s="7">
        <f>IF(AB106="",0,IF(ABS((AC106-93.9794))&lt;=0.01,1,-1))</f>
        <v>-1</v>
      </c>
      <c r="AE106" s="47">
        <v>0</v>
      </c>
      <c r="AF106" s="24">
        <f>M106+P106+S106+U106+X106+AA106+AD106+AE106</f>
        <v>6</v>
      </c>
    </row>
    <row r="107" spans="1:32">
      <c r="A107" s="27">
        <v>105</v>
      </c>
      <c r="B107" s="28">
        <v>41985.755893680558</v>
      </c>
      <c r="C107" s="29" t="s">
        <v>131</v>
      </c>
      <c r="D107" s="29" t="s">
        <v>132</v>
      </c>
      <c r="E107" s="29">
        <v>239308</v>
      </c>
      <c r="F107" s="6">
        <v>1</v>
      </c>
      <c r="G107" s="6">
        <f>INT(E107/100000)</f>
        <v>2</v>
      </c>
      <c r="H107" s="6">
        <f>INT(($E107-100000*G107)/10000)</f>
        <v>3</v>
      </c>
      <c r="I107" s="6">
        <f>INT(($E107-100000*G107-10000*H107)/1000)</f>
        <v>9</v>
      </c>
      <c r="J107" s="6">
        <f>INT(($E107-100000*$G107-10000*$H107-1000*$I107)/100)</f>
        <v>3</v>
      </c>
      <c r="K107" s="6">
        <f>INT(($E107-100000*$G107-10000*$H107-1000*$I107-100*$J107)/10)</f>
        <v>0</v>
      </c>
      <c r="L107" s="6">
        <f>INT(($E107-100000*$G107-10000*$H107-1000*$I107-100*$J107-10*$K107))</f>
        <v>8</v>
      </c>
      <c r="M107" s="7">
        <v>2</v>
      </c>
      <c r="N107" s="30">
        <v>0</v>
      </c>
      <c r="O107" s="11">
        <f>G107+2*K107-L107/(1+J107)-H107</f>
        <v>-3</v>
      </c>
      <c r="P107" s="7">
        <f>IF(N107="",0,IF(ABS((N107-O107))&lt;=0.01,1,-1))</f>
        <v>-1</v>
      </c>
      <c r="Q107" s="30" t="s">
        <v>133</v>
      </c>
      <c r="R107" s="19" t="e">
        <f>IF(L107 &lt; K107,10*LOG10(K107/L107),10*LOG10(L107/K107))</f>
        <v>#DIV/0!</v>
      </c>
      <c r="S107" s="7">
        <v>1</v>
      </c>
      <c r="T107" s="29" t="s">
        <v>523</v>
      </c>
      <c r="U107" s="7">
        <v>1</v>
      </c>
      <c r="V107" s="29">
        <v>135</v>
      </c>
      <c r="W107" s="20">
        <f>(1+L107)*(1+2+3+4+5)</f>
        <v>135</v>
      </c>
      <c r="X107" s="7">
        <f>IF(V107="",0,IF(ABS((V107-W107))&lt;=0.01,1,-1))</f>
        <v>1</v>
      </c>
      <c r="Y107" s="30">
        <v>0.125</v>
      </c>
      <c r="Z107" s="20">
        <f>IF(L107&lt;3,10-L107,IF(L107&gt;6,1/L107,L107))</f>
        <v>0.125</v>
      </c>
      <c r="AA107" s="7">
        <f>IF(Y107="",0,IF(ABS((Y107-Z107))&lt;=0.001,1,-1))</f>
        <v>1</v>
      </c>
      <c r="AB107" s="29" t="s">
        <v>14</v>
      </c>
      <c r="AC107" s="29">
        <f>20*LOG(p/0.00002)/LOG(10)</f>
        <v>93.979400086720375</v>
      </c>
      <c r="AD107" s="7">
        <f>IF(AB107="",0,IF(ABS((AC107-93.9794))&lt;=0.01,1,-1))</f>
        <v>1</v>
      </c>
      <c r="AE107" s="47">
        <v>0</v>
      </c>
      <c r="AF107" s="24">
        <f>M107+P107+S107+U107+X107+AA107+AD107+AE107</f>
        <v>6</v>
      </c>
    </row>
    <row r="108" spans="1:32">
      <c r="A108" s="27">
        <v>106</v>
      </c>
      <c r="B108" s="28">
        <v>41985.758735601856</v>
      </c>
      <c r="C108" s="29" t="s">
        <v>137</v>
      </c>
      <c r="D108" s="29" t="s">
        <v>138</v>
      </c>
      <c r="E108" s="29">
        <v>240837</v>
      </c>
      <c r="F108" s="6">
        <v>1</v>
      </c>
      <c r="G108" s="6">
        <f>INT(E108/100000)</f>
        <v>2</v>
      </c>
      <c r="H108" s="6">
        <f>INT(($E108-100000*G108)/10000)</f>
        <v>4</v>
      </c>
      <c r="I108" s="6">
        <f>INT(($E108-100000*G108-10000*H108)/1000)</f>
        <v>0</v>
      </c>
      <c r="J108" s="6">
        <f>INT(($E108-100000*$G108-10000*$H108-1000*$I108)/100)</f>
        <v>8</v>
      </c>
      <c r="K108" s="6">
        <f>INT(($E108-100000*$G108-10000*$H108-1000*$I108-100*$J108)/10)</f>
        <v>3</v>
      </c>
      <c r="L108" s="6">
        <f>INT(($E108-100000*$G108-10000*$H108-1000*$I108-100*$J108-10*$K108))</f>
        <v>7</v>
      </c>
      <c r="M108" s="7">
        <v>2</v>
      </c>
      <c r="N108" s="30">
        <v>3.2222222222222201</v>
      </c>
      <c r="O108" s="11">
        <f>G108+2*K108-L108/(1+J108)-H108</f>
        <v>3.2222222222222223</v>
      </c>
      <c r="P108" s="7">
        <f>IF(N108="",0,IF(ABS((N108-O108))&lt;=0.01,1,-1))</f>
        <v>1</v>
      </c>
      <c r="Q108" s="30">
        <v>3.6797678527</v>
      </c>
      <c r="R108" s="19">
        <f>IF(L108 &lt; K108,10*LOG10(K108/L108),10*LOG10(L108/K108))</f>
        <v>3.6797678529459441</v>
      </c>
      <c r="S108" s="7">
        <f>IF(Q108="",0,IF(ABS((Q108-R108))&lt;=0.01,1,-1))</f>
        <v>1</v>
      </c>
      <c r="T108" s="29" t="s">
        <v>139</v>
      </c>
      <c r="U108" s="7">
        <v>1</v>
      </c>
      <c r="V108" s="29">
        <v>120</v>
      </c>
      <c r="W108" s="20">
        <f>(1+L108)*(1+2+3+4+5)</f>
        <v>120</v>
      </c>
      <c r="X108" s="7">
        <f>IF(V108="",0,IF(ABS((V108-W108))&lt;=0.01,1,-1))</f>
        <v>1</v>
      </c>
      <c r="Y108" s="50">
        <v>1428571429</v>
      </c>
      <c r="Z108" s="20">
        <f>IF(L108&lt;3,10-L108,IF(L108&gt;6,1/L108,L108))</f>
        <v>0.14285714285714285</v>
      </c>
      <c r="AA108" s="7">
        <f>IF(Y108="",0,IF(ABS((Y108-Z108))&lt;=0.001,1,-1))</f>
        <v>-1</v>
      </c>
      <c r="AB108" s="29" t="s">
        <v>14</v>
      </c>
      <c r="AC108" s="29">
        <f>20*LOG(p/0.00002)/LOG(10)</f>
        <v>93.979400086720375</v>
      </c>
      <c r="AD108" s="7">
        <f>IF(AB108="",0,IF(ABS((AC108-93.9794))&lt;=0.01,1,-1))</f>
        <v>1</v>
      </c>
      <c r="AE108" s="47">
        <v>0</v>
      </c>
      <c r="AF108" s="24">
        <f>M108+P108+S108+U108+X108+AA108+AD108+AE108</f>
        <v>6</v>
      </c>
    </row>
    <row r="109" spans="1:32">
      <c r="A109" s="27">
        <v>107</v>
      </c>
      <c r="B109" s="28">
        <v>41985.756105439817</v>
      </c>
      <c r="C109" s="29" t="s">
        <v>140</v>
      </c>
      <c r="D109" s="29" t="s">
        <v>141</v>
      </c>
      <c r="E109" s="29">
        <v>239564</v>
      </c>
      <c r="F109" s="6">
        <v>1</v>
      </c>
      <c r="G109" s="6">
        <f>INT(E109/100000)</f>
        <v>2</v>
      </c>
      <c r="H109" s="6">
        <f>INT(($E109-100000*G109)/10000)</f>
        <v>3</v>
      </c>
      <c r="I109" s="6">
        <f>INT(($E109-100000*G109-10000*H109)/1000)</f>
        <v>9</v>
      </c>
      <c r="J109" s="6">
        <f>INT(($E109-100000*$G109-10000*$H109-1000*$I109)/100)</f>
        <v>5</v>
      </c>
      <c r="K109" s="6">
        <f>INT(($E109-100000*$G109-10000*$H109-1000*$I109-100*$J109)/10)</f>
        <v>6</v>
      </c>
      <c r="L109" s="6">
        <f>INT(($E109-100000*$G109-10000*$H109-1000*$I109-100*$J109-10*$K109))</f>
        <v>4</v>
      </c>
      <c r="M109" s="7">
        <v>2</v>
      </c>
      <c r="N109" s="30">
        <v>10.333333333000001</v>
      </c>
      <c r="O109" s="11">
        <f>G109+2*K109-L109/(1+J109)-H109</f>
        <v>10.333333333333334</v>
      </c>
      <c r="P109" s="7">
        <f>IF(N109="",0,IF(ABS((N109-O109))&lt;=0.01,1,-1))</f>
        <v>1</v>
      </c>
      <c r="Q109" s="30">
        <v>1.7609125910000001</v>
      </c>
      <c r="R109" s="19">
        <f>IF(L109 &lt; K109,10*LOG10(K109/L109),10*LOG10(L109/K109))</f>
        <v>1.7609125905568124</v>
      </c>
      <c r="S109" s="7">
        <f>IF(Q109="",0,IF(ABS((Q109-R109))&lt;=0.01,1,-1))</f>
        <v>1</v>
      </c>
      <c r="T109" s="29" t="s">
        <v>524</v>
      </c>
      <c r="U109" s="7">
        <v>-1</v>
      </c>
      <c r="V109" s="29">
        <v>75</v>
      </c>
      <c r="W109" s="20">
        <f>(1+L109)*(1+2+3+4+5)</f>
        <v>75</v>
      </c>
      <c r="X109" s="7">
        <f>IF(V109="",0,IF(ABS((V109-W109))&lt;=0.01,1,-1))</f>
        <v>1</v>
      </c>
      <c r="Y109" s="30">
        <v>4</v>
      </c>
      <c r="Z109" s="20">
        <f>IF(L109&lt;3,10-L109,IF(L109&gt;6,1/L109,L109))</f>
        <v>4</v>
      </c>
      <c r="AA109" s="7">
        <f>IF(Y109="",0,IF(ABS((Y109-Z109))&lt;=0.001,1,-1))</f>
        <v>1</v>
      </c>
      <c r="AB109" s="29" t="s">
        <v>199</v>
      </c>
      <c r="AC109" s="29">
        <f>20*LOG(p/0.00002)/LOG(10)</f>
        <v>93.979400086720375</v>
      </c>
      <c r="AD109" s="7">
        <f>IF(AB109="",0,IF(ABS((AC109-93.9794))&lt;=0.01,1,-1))</f>
        <v>1</v>
      </c>
      <c r="AE109" s="47">
        <v>0</v>
      </c>
      <c r="AF109" s="24">
        <f>M109+P109+S109+U109+X109+AA109+AD109+AE109</f>
        <v>6</v>
      </c>
    </row>
    <row r="110" spans="1:32">
      <c r="A110" s="27">
        <v>108</v>
      </c>
      <c r="B110" s="28">
        <v>41985.756299467597</v>
      </c>
      <c r="C110" s="29" t="s">
        <v>147</v>
      </c>
      <c r="D110" s="34" t="s">
        <v>506</v>
      </c>
      <c r="E110" s="34">
        <v>254181</v>
      </c>
      <c r="F110" s="6">
        <v>1</v>
      </c>
      <c r="G110" s="6">
        <f>INT(E110/100000)</f>
        <v>2</v>
      </c>
      <c r="H110" s="6">
        <f>INT(($E110-100000*G110)/10000)</f>
        <v>5</v>
      </c>
      <c r="I110" s="6">
        <f>INT(($E110-100000*G110-10000*H110)/1000)</f>
        <v>4</v>
      </c>
      <c r="J110" s="6">
        <f>INT(($E110-100000*$G110-10000*$H110-1000*$I110)/100)</f>
        <v>1</v>
      </c>
      <c r="K110" s="6">
        <f>INT(($E110-100000*$G110-10000*$H110-1000*$I110-100*$J110)/10)</f>
        <v>8</v>
      </c>
      <c r="L110" s="6">
        <f>INT(($E110-100000*$G110-10000*$H110-1000*$I110-100*$J110-10*$K110))</f>
        <v>1</v>
      </c>
      <c r="M110" s="7">
        <v>0</v>
      </c>
      <c r="N110" s="30">
        <v>12.5</v>
      </c>
      <c r="O110" s="11">
        <f>G110+2*K110-L110/(1+J110)-H110</f>
        <v>12.5</v>
      </c>
      <c r="P110" s="7">
        <f>IF(N110="",0,IF(ABS((N110-O110))&lt;=0.01,1,-1))</f>
        <v>1</v>
      </c>
      <c r="Q110" s="30">
        <v>9.0308998699194305</v>
      </c>
      <c r="R110" s="19">
        <f>IF(L110 &lt; K110,10*LOG10(K110/L110),10*LOG10(L110/K110))</f>
        <v>9.0308998699194358</v>
      </c>
      <c r="S110" s="7">
        <f>IF(Q110="",0,IF(ABS((Q110-R110))&lt;=0.01,1,-1))</f>
        <v>1</v>
      </c>
      <c r="T110" s="29" t="s">
        <v>526</v>
      </c>
      <c r="U110" s="7">
        <v>1</v>
      </c>
      <c r="V110" s="29">
        <v>30</v>
      </c>
      <c r="W110" s="20">
        <f>(1+L110)*(1+2+3+4+5)</f>
        <v>30</v>
      </c>
      <c r="X110" s="7">
        <f>IF(V110="",0,IF(ABS((V110-W110))&lt;=0.01,1,-1))</f>
        <v>1</v>
      </c>
      <c r="Y110" s="30">
        <v>9</v>
      </c>
      <c r="Z110" s="20">
        <f>IF(L110&lt;3,10-L110,IF(L110&gt;6,1/L110,L110))</f>
        <v>9</v>
      </c>
      <c r="AA110" s="7">
        <f>IF(Y110="",0,IF(ABS((Y110-Z110))&lt;=0.001,1,-1))</f>
        <v>1</v>
      </c>
      <c r="AB110" s="29" t="s">
        <v>583</v>
      </c>
      <c r="AC110" s="29">
        <f>20*((LOG(p)-LOG(2*(10^-5)))/LOG(10))</f>
        <v>93.979400086720375</v>
      </c>
      <c r="AD110" s="7">
        <f>IF(AB110="",0,IF(ABS((AC110-93.9794))&lt;=0.01,1,-1))</f>
        <v>1</v>
      </c>
      <c r="AE110" s="47">
        <v>0</v>
      </c>
      <c r="AF110" s="24">
        <f>M110+P110+S110+U110+X110+AA110+AD110+AE110</f>
        <v>6</v>
      </c>
    </row>
    <row r="111" spans="1:32">
      <c r="A111" s="27">
        <v>109</v>
      </c>
      <c r="B111" s="28">
        <v>41985.756402175932</v>
      </c>
      <c r="C111" s="29" t="s">
        <v>148</v>
      </c>
      <c r="D111" s="29" t="s">
        <v>149</v>
      </c>
      <c r="E111" s="29">
        <v>242354</v>
      </c>
      <c r="F111" s="6">
        <v>1</v>
      </c>
      <c r="G111" s="6">
        <f>INT(E111/100000)</f>
        <v>2</v>
      </c>
      <c r="H111" s="6">
        <f>INT(($E111-100000*G111)/10000)</f>
        <v>4</v>
      </c>
      <c r="I111" s="6">
        <f>INT(($E111-100000*G111-10000*H111)/1000)</f>
        <v>2</v>
      </c>
      <c r="J111" s="6">
        <f>INT(($E111-100000*$G111-10000*$H111-1000*$I111)/100)</f>
        <v>3</v>
      </c>
      <c r="K111" s="6">
        <f>INT(($E111-100000*$G111-10000*$H111-1000*$I111-100*$J111)/10)</f>
        <v>5</v>
      </c>
      <c r="L111" s="6">
        <f>INT(($E111-100000*$G111-10000*$H111-1000*$I111-100*$J111-10*$K111))</f>
        <v>4</v>
      </c>
      <c r="M111" s="7">
        <v>2</v>
      </c>
      <c r="N111" s="30">
        <v>7</v>
      </c>
      <c r="O111" s="11">
        <f>G111+2*K111-L111/(1+J111)-H111</f>
        <v>7</v>
      </c>
      <c r="P111" s="7">
        <f>IF(N111="",0,IF(ABS((N111-O111))&lt;=0.01,1,-1))</f>
        <v>1</v>
      </c>
      <c r="Q111" s="30">
        <v>0.96910100099999996</v>
      </c>
      <c r="R111" s="19">
        <f>IF(L111 &lt; K111,10*LOG10(K111/L111),10*LOG10(L111/K111))</f>
        <v>0.96910013008056417</v>
      </c>
      <c r="S111" s="7">
        <f>IF(Q111="",0,IF(ABS((Q111-R111))&lt;=0.01,1,-1))</f>
        <v>1</v>
      </c>
      <c r="T111" s="29" t="s">
        <v>527</v>
      </c>
      <c r="U111" s="7">
        <v>-1</v>
      </c>
      <c r="V111" s="29">
        <v>75</v>
      </c>
      <c r="W111" s="20">
        <f>(1+L111)*(1+2+3+4+5)</f>
        <v>75</v>
      </c>
      <c r="X111" s="7">
        <f>IF(V111="",0,IF(ABS((V111-W111))&lt;=0.01,1,-1))</f>
        <v>1</v>
      </c>
      <c r="Y111" s="30">
        <v>4</v>
      </c>
      <c r="Z111" s="20">
        <f>IF(L111&lt;3,10-L111,IF(L111&gt;6,1/L111,L111))</f>
        <v>4</v>
      </c>
      <c r="AA111" s="7">
        <f>IF(Y111="",0,IF(ABS((Y111-Z111))&lt;=0.001,1,-1))</f>
        <v>1</v>
      </c>
      <c r="AB111" s="29" t="s">
        <v>199</v>
      </c>
      <c r="AC111" s="29">
        <f>20*LOG(p/0.00002)/LOG(10)</f>
        <v>93.979400086720375</v>
      </c>
      <c r="AD111" s="7">
        <f>IF(AB111="",0,IF(ABS((AC111-93.9794))&lt;=0.01,1,-1))</f>
        <v>1</v>
      </c>
      <c r="AE111" s="47">
        <v>0</v>
      </c>
      <c r="AF111" s="24">
        <f>M111+P111+S111+U111+X111+AA111+AD111+AE111</f>
        <v>6</v>
      </c>
    </row>
    <row r="112" spans="1:32">
      <c r="A112" s="27">
        <v>110</v>
      </c>
      <c r="B112" s="28">
        <v>41985.756786111109</v>
      </c>
      <c r="C112" s="29" t="s">
        <v>158</v>
      </c>
      <c r="D112" s="29" t="s">
        <v>159</v>
      </c>
      <c r="E112" s="29">
        <v>244163</v>
      </c>
      <c r="F112" s="6">
        <v>1</v>
      </c>
      <c r="G112" s="6">
        <f>INT(E112/100000)</f>
        <v>2</v>
      </c>
      <c r="H112" s="6">
        <f>INT(($E112-100000*G112)/10000)</f>
        <v>4</v>
      </c>
      <c r="I112" s="6">
        <f>INT(($E112-100000*G112-10000*H112)/1000)</f>
        <v>4</v>
      </c>
      <c r="J112" s="6">
        <f>INT(($E112-100000*$G112-10000*$H112-1000*$I112)/100)</f>
        <v>1</v>
      </c>
      <c r="K112" s="6">
        <f>INT(($E112-100000*$G112-10000*$H112-1000*$I112-100*$J112)/10)</f>
        <v>6</v>
      </c>
      <c r="L112" s="6">
        <f>INT(($E112-100000*$G112-10000*$H112-1000*$I112-100*$J112-10*$K112))</f>
        <v>3</v>
      </c>
      <c r="M112" s="7">
        <v>2</v>
      </c>
      <c r="N112" s="30">
        <v>8.5</v>
      </c>
      <c r="O112" s="11">
        <f>G112+2*K112-L112/(1+J112)-H112</f>
        <v>8.5</v>
      </c>
      <c r="P112" s="7">
        <f>IF(N112="",0,IF(ABS((N112-O112))&lt;=0.01,1,-1))</f>
        <v>1</v>
      </c>
      <c r="Q112" s="30">
        <v>3.010299957</v>
      </c>
      <c r="R112" s="19">
        <f>IF(L112 &lt; K112,10*LOG10(K112/L112),10*LOG10(L112/K112))</f>
        <v>3.0102999566398121</v>
      </c>
      <c r="S112" s="7">
        <f>IF(Q112="",0,IF(ABS((Q112-R112))&lt;=0.01,1,-1))</f>
        <v>1</v>
      </c>
      <c r="T112" s="29" t="s">
        <v>531</v>
      </c>
      <c r="U112" s="7">
        <v>-1</v>
      </c>
      <c r="V112" s="29">
        <v>60</v>
      </c>
      <c r="W112" s="20">
        <f>(1+L112)*(1+2+3+4+5)</f>
        <v>60</v>
      </c>
      <c r="X112" s="7">
        <f>IF(V112="",0,IF(ABS((V112-W112))&lt;=0.01,1,-1))</f>
        <v>1</v>
      </c>
      <c r="Y112" s="30">
        <v>3</v>
      </c>
      <c r="Z112" s="20">
        <f>IF(L112&lt;3,10-L112,IF(L112&gt;6,1/L112,L112))</f>
        <v>3</v>
      </c>
      <c r="AA112" s="7">
        <f>IF(Y112="",0,IF(ABS((Y112-Z112))&lt;=0.001,1,-1))</f>
        <v>1</v>
      </c>
      <c r="AB112" s="29" t="s">
        <v>199</v>
      </c>
      <c r="AC112" s="29">
        <f>20*LOG(p/0.00002)/LOG(10)</f>
        <v>93.979400086720375</v>
      </c>
      <c r="AD112" s="7">
        <f>IF(AB112="",0,IF(ABS((AC112-93.9794))&lt;=0.01,1,-1))</f>
        <v>1</v>
      </c>
      <c r="AE112" s="47">
        <v>0</v>
      </c>
      <c r="AF112" s="24">
        <f>M112+P112+S112+U112+X112+AA112+AD112+AE112</f>
        <v>6</v>
      </c>
    </row>
    <row r="113" spans="1:32">
      <c r="A113" s="27">
        <v>111</v>
      </c>
      <c r="B113" s="28">
        <v>41985.757147662043</v>
      </c>
      <c r="C113" s="29" t="s">
        <v>163</v>
      </c>
      <c r="D113" s="29" t="s">
        <v>164</v>
      </c>
      <c r="E113" s="29">
        <v>259372</v>
      </c>
      <c r="F113" s="6">
        <v>1</v>
      </c>
      <c r="G113" s="6">
        <f>INT(E113/100000)</f>
        <v>2</v>
      </c>
      <c r="H113" s="6">
        <f>INT(($E113-100000*G113)/10000)</f>
        <v>5</v>
      </c>
      <c r="I113" s="6">
        <f>INT(($E113-100000*G113-10000*H113)/1000)</f>
        <v>9</v>
      </c>
      <c r="J113" s="6">
        <f>INT(($E113-100000*$G113-10000*$H113-1000*$I113)/100)</f>
        <v>3</v>
      </c>
      <c r="K113" s="6">
        <f>INT(($E113-100000*$G113-10000*$H113-1000*$I113-100*$J113)/10)</f>
        <v>7</v>
      </c>
      <c r="L113" s="6">
        <f>INT(($E113-100000*$G113-10000*$H113-1000*$I113-100*$J113-10*$K113))</f>
        <v>2</v>
      </c>
      <c r="M113" s="7">
        <v>2</v>
      </c>
      <c r="N113" s="30">
        <v>10.5</v>
      </c>
      <c r="O113" s="11">
        <f>G113+2*K113-L113/(1+J113)-H113</f>
        <v>10.5</v>
      </c>
      <c r="P113" s="7">
        <f>IF(N113="",0,IF(ABS((N113-O113))&lt;=0.01,1,-1))</f>
        <v>1</v>
      </c>
      <c r="Q113" s="30">
        <v>5.4406800000000004</v>
      </c>
      <c r="R113" s="19">
        <f>IF(L113 &lt; K113,10*LOG10(K113/L113),10*LOG10(L113/K113))</f>
        <v>5.4406804435027567</v>
      </c>
      <c r="S113" s="7">
        <f>IF(Q113="",0,IF(ABS((Q113-R113))&lt;=0.01,1,-1))</f>
        <v>1</v>
      </c>
      <c r="T113" s="29" t="s">
        <v>165</v>
      </c>
      <c r="U113" s="7">
        <v>1</v>
      </c>
      <c r="V113" s="29">
        <v>45</v>
      </c>
      <c r="W113" s="20">
        <f>(1+L113)*(1+2+3+4+5)</f>
        <v>45</v>
      </c>
      <c r="X113" s="7">
        <f>IF(V113="",0,IF(ABS((V113-W113))&lt;=0.01,1,-1))</f>
        <v>1</v>
      </c>
      <c r="Y113" s="30">
        <v>8</v>
      </c>
      <c r="Z113" s="20">
        <f>IF(L113&lt;3,10-L113,IF(L113&gt;6,1/L113,L113))</f>
        <v>8</v>
      </c>
      <c r="AA113" s="7">
        <f>IF(Y113="",0,IF(ABS((Y113-Z113))&lt;=0.001,1,-1))</f>
        <v>1</v>
      </c>
      <c r="AB113" s="29" t="s">
        <v>585</v>
      </c>
      <c r="AC113" s="29" t="s">
        <v>585</v>
      </c>
      <c r="AD113" s="7">
        <v>-1</v>
      </c>
      <c r="AE113" s="47">
        <v>0</v>
      </c>
      <c r="AF113" s="24">
        <f>M113+P113+S113+U113+X113+AA113+AD113+AE113</f>
        <v>6</v>
      </c>
    </row>
    <row r="114" spans="1:32">
      <c r="A114" s="27">
        <v>112</v>
      </c>
      <c r="B114" s="28">
        <v>41985.757168090277</v>
      </c>
      <c r="C114" s="29" t="s">
        <v>166</v>
      </c>
      <c r="D114" s="29" t="s">
        <v>167</v>
      </c>
      <c r="E114" s="29">
        <v>256904</v>
      </c>
      <c r="F114" s="6">
        <v>1</v>
      </c>
      <c r="G114" s="6">
        <f>INT(E114/100000)</f>
        <v>2</v>
      </c>
      <c r="H114" s="6">
        <f>INT(($E114-100000*G114)/10000)</f>
        <v>5</v>
      </c>
      <c r="I114" s="6">
        <f>INT(($E114-100000*G114-10000*H114)/1000)</f>
        <v>6</v>
      </c>
      <c r="J114" s="6">
        <f>INT(($E114-100000*$G114-10000*$H114-1000*$I114)/100)</f>
        <v>9</v>
      </c>
      <c r="K114" s="6">
        <f>INT(($E114-100000*$G114-10000*$H114-1000*$I114-100*$J114)/10)</f>
        <v>0</v>
      </c>
      <c r="L114" s="6">
        <f>INT(($E114-100000*$G114-10000*$H114-1000*$I114-100*$J114-10*$K114))</f>
        <v>4</v>
      </c>
      <c r="M114" s="7">
        <v>2</v>
      </c>
      <c r="N114" s="30">
        <v>-3.4</v>
      </c>
      <c r="O114" s="11">
        <f>G114+2*K114-L114/(1+J114)-H114</f>
        <v>-3.4</v>
      </c>
      <c r="P114" s="7">
        <f>IF(N114="",0,IF(ABS((N114-O114))&lt;=0.01,1,-1))</f>
        <v>1</v>
      </c>
      <c r="Q114" s="30" t="s">
        <v>168</v>
      </c>
      <c r="R114" s="19" t="e">
        <f>IF(L114 &lt; K114,10*LOG10(K114/L114),10*LOG10(L114/K114))</f>
        <v>#DIV/0!</v>
      </c>
      <c r="S114" s="7">
        <v>1</v>
      </c>
      <c r="T114" s="29" t="s">
        <v>169</v>
      </c>
      <c r="U114" s="7">
        <v>1</v>
      </c>
      <c r="V114" s="29">
        <v>75</v>
      </c>
      <c r="W114" s="20">
        <f>(1+L114)*(1+2+3+4+5)</f>
        <v>75</v>
      </c>
      <c r="X114" s="7">
        <f>IF(V114="",0,IF(ABS((V114-W114))&lt;=0.01,1,-1))</f>
        <v>1</v>
      </c>
      <c r="Y114" s="30">
        <v>4</v>
      </c>
      <c r="Z114" s="20">
        <f>IF(L114&lt;3,10-L114,IF(L114&gt;6,1/L114,L114))</f>
        <v>4</v>
      </c>
      <c r="AA114" s="7">
        <f>IF(Y114="",0,IF(ABS((Y114-Z114))&lt;=0.001,1,-1))</f>
        <v>1</v>
      </c>
      <c r="AB114" s="29" t="s">
        <v>579</v>
      </c>
      <c r="AC114" s="29">
        <f>20*LOG(p/20*10^(-6))/LOG(10)</f>
        <v>-146.02059991327963</v>
      </c>
      <c r="AD114" s="7">
        <f>IF(AB114="",0,IF(ABS((AC114-93.9794))&lt;=0.01,1,-1))</f>
        <v>-1</v>
      </c>
      <c r="AE114" s="47">
        <v>0</v>
      </c>
      <c r="AF114" s="24">
        <f>M114+P114+S114+U114+X114+AA114+AD114+AE114</f>
        <v>6</v>
      </c>
    </row>
    <row r="115" spans="1:32">
      <c r="A115" s="27">
        <v>113</v>
      </c>
      <c r="B115" s="28">
        <v>41985.757783321758</v>
      </c>
      <c r="C115" s="29" t="s">
        <v>177</v>
      </c>
      <c r="D115" s="29" t="s">
        <v>178</v>
      </c>
      <c r="E115" s="29">
        <v>233242</v>
      </c>
      <c r="F115" s="6">
        <v>1</v>
      </c>
      <c r="G115" s="6">
        <f>INT(E115/100000)</f>
        <v>2</v>
      </c>
      <c r="H115" s="6">
        <f>INT(($E115-100000*G115)/10000)</f>
        <v>3</v>
      </c>
      <c r="I115" s="6">
        <f>INT(($E115-100000*G115-10000*H115)/1000)</f>
        <v>3</v>
      </c>
      <c r="J115" s="6">
        <f>INT(($E115-100000*$G115-10000*$H115-1000*$I115)/100)</f>
        <v>2</v>
      </c>
      <c r="K115" s="6">
        <f>INT(($E115-100000*$G115-10000*$H115-1000*$I115-100*$J115)/10)</f>
        <v>4</v>
      </c>
      <c r="L115" s="6">
        <f>INT(($E115-100000*$G115-10000*$H115-1000*$I115-100*$J115-10*$K115))</f>
        <v>2</v>
      </c>
      <c r="M115" s="7">
        <v>2</v>
      </c>
      <c r="N115" s="53">
        <v>6.3</v>
      </c>
      <c r="O115" s="11">
        <f>G115+2*K115-L115/(1+J115)-H115</f>
        <v>6.3333333333333339</v>
      </c>
      <c r="P115" s="7">
        <f>IF(N115="",0,IF(ABS((N115-O115))&lt;=0.01,1,-1))</f>
        <v>-1</v>
      </c>
      <c r="Q115" s="30">
        <v>3.01</v>
      </c>
      <c r="R115" s="19">
        <f>IF(L115 &lt; K115,10*LOG10(K115/L115),10*LOG10(L115/K115))</f>
        <v>3.0102999566398121</v>
      </c>
      <c r="S115" s="7">
        <f>IF(Q115="",0,IF(ABS((Q115-R115))&lt;=0.01,1,-1))</f>
        <v>1</v>
      </c>
      <c r="T115" s="29" t="s">
        <v>534</v>
      </c>
      <c r="U115" s="7">
        <v>1</v>
      </c>
      <c r="V115" s="29">
        <v>45</v>
      </c>
      <c r="W115" s="20">
        <f>(1+L115)*(1+2+3+4+5)</f>
        <v>45</v>
      </c>
      <c r="X115" s="7">
        <f>IF(V115="",0,IF(ABS((V115-W115))&lt;=0.01,1,-1))</f>
        <v>1</v>
      </c>
      <c r="Y115" s="30">
        <v>8</v>
      </c>
      <c r="Z115" s="20">
        <f>IF(L115&lt;3,10-L115,IF(L115&gt;6,1/L115,L115))</f>
        <v>8</v>
      </c>
      <c r="AA115" s="7">
        <f>IF(Y115="",0,IF(ABS((Y115-Z115))&lt;=0.001,1,-1))</f>
        <v>1</v>
      </c>
      <c r="AB115" s="29" t="s">
        <v>586</v>
      </c>
      <c r="AC115" s="29">
        <f>20*LOG(p/(0.00002))/LOG(10)</f>
        <v>93.979400086720375</v>
      </c>
      <c r="AD115" s="7">
        <f>IF(AB115="",0,IF(ABS((AC115-93.9794))&lt;=0.01,1,-1))</f>
        <v>1</v>
      </c>
      <c r="AE115" s="47">
        <v>0</v>
      </c>
      <c r="AF115" s="24">
        <f>M115+P115+S115+U115+X115+AA115+AD115+AE115</f>
        <v>6</v>
      </c>
    </row>
    <row r="116" spans="1:32">
      <c r="A116" s="27">
        <v>114</v>
      </c>
      <c r="B116" s="28">
        <v>41985.758524861107</v>
      </c>
      <c r="C116" s="29" t="s">
        <v>183</v>
      </c>
      <c r="D116" s="29" t="s">
        <v>184</v>
      </c>
      <c r="E116" s="29">
        <v>240525</v>
      </c>
      <c r="F116" s="6">
        <v>1</v>
      </c>
      <c r="G116" s="6">
        <f>INT(E116/100000)</f>
        <v>2</v>
      </c>
      <c r="H116" s="6">
        <f>INT(($E116-100000*G116)/10000)</f>
        <v>4</v>
      </c>
      <c r="I116" s="6">
        <f>INT(($E116-100000*G116-10000*H116)/1000)</f>
        <v>0</v>
      </c>
      <c r="J116" s="6">
        <f>INT(($E116-100000*$G116-10000*$H116-1000*$I116)/100)</f>
        <v>5</v>
      </c>
      <c r="K116" s="6">
        <f>INT(($E116-100000*$G116-10000*$H116-1000*$I116-100*$J116)/10)</f>
        <v>2</v>
      </c>
      <c r="L116" s="6">
        <f>INT(($E116-100000*$G116-10000*$H116-1000*$I116-100*$J116-10*$K116))</f>
        <v>5</v>
      </c>
      <c r="M116" s="7">
        <v>2</v>
      </c>
      <c r="N116" s="30">
        <v>1.6666666666666701</v>
      </c>
      <c r="O116" s="11">
        <f>G116+2*K116-L116/(1+J116)-H116</f>
        <v>1.166666666666667</v>
      </c>
      <c r="P116" s="7">
        <f>IF(N116="",0,IF(ABS((N116-O116))&lt;=0.01,1,-1))</f>
        <v>-1</v>
      </c>
      <c r="Q116" s="30">
        <v>3.97940008672037</v>
      </c>
      <c r="R116" s="19">
        <f>IF(L116 &lt; K116,10*LOG10(K116/L116),10*LOG10(L116/K116))</f>
        <v>3.9794000867203758</v>
      </c>
      <c r="S116" s="7">
        <f>IF(Q116="",0,IF(ABS((Q116-R116))&lt;=0.01,1,-1))</f>
        <v>1</v>
      </c>
      <c r="T116" s="29" t="s">
        <v>185</v>
      </c>
      <c r="U116" s="7">
        <v>1</v>
      </c>
      <c r="V116" s="29">
        <v>90</v>
      </c>
      <c r="W116" s="20">
        <f>(1+L116)*(1+2+3+4+5)</f>
        <v>90</v>
      </c>
      <c r="X116" s="7">
        <f>IF(V116="",0,IF(ABS((V116-W116))&lt;=0.01,1,-1))</f>
        <v>1</v>
      </c>
      <c r="Y116" s="30">
        <v>5</v>
      </c>
      <c r="Z116" s="20">
        <f>IF(L116&lt;3,10-L116,IF(L116&gt;6,1/L116,L116))</f>
        <v>5</v>
      </c>
      <c r="AA116" s="7">
        <f>IF(Y116="",0,IF(ABS((Y116-Z116))&lt;=0.001,1,-1))</f>
        <v>1</v>
      </c>
      <c r="AB116" s="29" t="s">
        <v>186</v>
      </c>
      <c r="AC116" s="29">
        <f>20*LOG(p/(0.00002))/LOG(10)</f>
        <v>93.979400086720375</v>
      </c>
      <c r="AD116" s="7">
        <f>IF(AB116="",0,IF(ABS((AC116-93.9794))&lt;=0.01,1,-1))</f>
        <v>1</v>
      </c>
      <c r="AE116" s="47">
        <v>0</v>
      </c>
      <c r="AF116" s="24">
        <f>M116+P116+S116+U116+X116+AA116+AD116+AE116</f>
        <v>6</v>
      </c>
    </row>
    <row r="117" spans="1:32">
      <c r="A117" s="27">
        <v>115</v>
      </c>
      <c r="B117" s="28">
        <v>41985.760495509261</v>
      </c>
      <c r="C117" s="29" t="s">
        <v>206</v>
      </c>
      <c r="D117" s="29" t="s">
        <v>207</v>
      </c>
      <c r="E117" s="29">
        <v>239653</v>
      </c>
      <c r="F117" s="6">
        <v>1</v>
      </c>
      <c r="G117" s="6">
        <f>INT(E117/100000)</f>
        <v>2</v>
      </c>
      <c r="H117" s="6">
        <f>INT(($E117-100000*G117)/10000)</f>
        <v>3</v>
      </c>
      <c r="I117" s="6">
        <f>INT(($E117-100000*G117-10000*H117)/1000)</f>
        <v>9</v>
      </c>
      <c r="J117" s="6">
        <f>INT(($E117-100000*$G117-10000*$H117-1000*$I117)/100)</f>
        <v>6</v>
      </c>
      <c r="K117" s="6">
        <f>INT(($E117-100000*$G117-10000*$H117-1000*$I117-100*$J117)/10)</f>
        <v>5</v>
      </c>
      <c r="L117" s="6">
        <f>INT(($E117-100000*$G117-10000*$H117-1000*$I117-100*$J117-10*$K117))</f>
        <v>3</v>
      </c>
      <c r="M117" s="7">
        <v>2</v>
      </c>
      <c r="N117" s="30">
        <v>8.5714285714285694</v>
      </c>
      <c r="O117" s="11">
        <f>G117+2*K117-L117/(1+J117)-H117</f>
        <v>8.5714285714285712</v>
      </c>
      <c r="P117" s="7">
        <f>IF(N117="",0,IF(ABS((N117-O117))&lt;=0.01,1,-1))</f>
        <v>1</v>
      </c>
      <c r="Q117" s="30">
        <v>-2.2184874961635601</v>
      </c>
      <c r="R117" s="19">
        <f>IF(L117 &lt; K117,10*LOG10(K117/L117),10*LOG10(L117/K117))</f>
        <v>2.2184874961635641</v>
      </c>
      <c r="S117" s="7">
        <f>IF(Q117="",0,IF(ABS((Q117-R117))&lt;=0.01,1,-1))</f>
        <v>-1</v>
      </c>
      <c r="T117" s="29" t="s">
        <v>537</v>
      </c>
      <c r="U117" s="7">
        <v>1</v>
      </c>
      <c r="V117" s="29">
        <v>60</v>
      </c>
      <c r="W117" s="20">
        <f>(1+L117)*(1+2+3+4+5)</f>
        <v>60</v>
      </c>
      <c r="X117" s="7">
        <f>IF(V117="",0,IF(ABS((V117-W117))&lt;=0.01,1,-1))</f>
        <v>1</v>
      </c>
      <c r="Y117" s="30">
        <v>3</v>
      </c>
      <c r="Z117" s="20">
        <f>IF(L117&lt;3,10-L117,IF(L117&gt;6,1/L117,L117))</f>
        <v>3</v>
      </c>
      <c r="AA117" s="7">
        <f>IF(Y117="",0,IF(ABS((Y117-Z117))&lt;=0.001,1,-1))</f>
        <v>1</v>
      </c>
      <c r="AB117" s="29" t="s">
        <v>587</v>
      </c>
      <c r="AC117" s="29">
        <f>20*LOG(p/0.00002)/(LOG(10))</f>
        <v>93.979400086720375</v>
      </c>
      <c r="AD117" s="7">
        <f>IF(AB117="",0,IF(ABS((AC117-93.9794))&lt;=0.01,1,-1))</f>
        <v>1</v>
      </c>
      <c r="AE117" s="47">
        <v>0</v>
      </c>
      <c r="AF117" s="24">
        <f>M117+P117+S117+U117+X117+AA117+AD117+AE117</f>
        <v>6</v>
      </c>
    </row>
    <row r="118" spans="1:32">
      <c r="A118" s="27">
        <v>116</v>
      </c>
      <c r="B118" s="28">
        <v>41985.758752465277</v>
      </c>
      <c r="C118" s="29" t="s">
        <v>251</v>
      </c>
      <c r="D118" s="29" t="s">
        <v>252</v>
      </c>
      <c r="E118" s="29">
        <v>239515</v>
      </c>
      <c r="F118" s="6">
        <v>1</v>
      </c>
      <c r="G118" s="6">
        <f>INT(E118/100000)</f>
        <v>2</v>
      </c>
      <c r="H118" s="6">
        <f>INT(($E118-100000*G118)/10000)</f>
        <v>3</v>
      </c>
      <c r="I118" s="6">
        <f>INT(($E118-100000*G118-10000*H118)/1000)</f>
        <v>9</v>
      </c>
      <c r="J118" s="6">
        <f>INT(($E118-100000*$G118-10000*$H118-1000*$I118)/100)</f>
        <v>5</v>
      </c>
      <c r="K118" s="6">
        <f>INT(($E118-100000*$G118-10000*$H118-1000*$I118-100*$J118)/10)</f>
        <v>1</v>
      </c>
      <c r="L118" s="6">
        <f>INT(($E118-100000*$G118-10000*$H118-1000*$I118-100*$J118-10*$K118))</f>
        <v>5</v>
      </c>
      <c r="M118" s="7">
        <v>2</v>
      </c>
      <c r="N118" s="30">
        <v>0.16666666599999999</v>
      </c>
      <c r="O118" s="11">
        <f>G118+2*K118-L118/(1+J118)-H118</f>
        <v>0.16666666666666652</v>
      </c>
      <c r="P118" s="7">
        <f>IF(N118="",0,IF(ABS((N118-O118))&lt;=0.01,1,-1))</f>
        <v>1</v>
      </c>
      <c r="Q118" s="30">
        <v>6.989700043</v>
      </c>
      <c r="R118" s="19">
        <f>IF(L118 &lt; K118,10*LOG10(K118/L118),10*LOG10(L118/K118))</f>
        <v>6.9897000433601884</v>
      </c>
      <c r="S118" s="7">
        <f>IF(Q118="",0,IF(ABS((Q118-R118))&lt;=0.01,1,-1))</f>
        <v>1</v>
      </c>
      <c r="T118" s="29" t="s">
        <v>542</v>
      </c>
      <c r="U118" s="7">
        <v>-1</v>
      </c>
      <c r="V118" s="29">
        <v>90</v>
      </c>
      <c r="W118" s="20">
        <f>(1+L118)*(1+2+3+4+5)</f>
        <v>90</v>
      </c>
      <c r="X118" s="7">
        <f>IF(V118="",0,IF(ABS((V118-W118))&lt;=0.01,1,-1))</f>
        <v>1</v>
      </c>
      <c r="Y118" s="30">
        <v>5</v>
      </c>
      <c r="Z118" s="20">
        <f>IF(L118&lt;3,10-L118,IF(L118&gt;6,1/L118,L118))</f>
        <v>5</v>
      </c>
      <c r="AA118" s="7">
        <f>IF(Y118="",0,IF(ABS((Y118-Z118))&lt;=0.001,1,-1))</f>
        <v>1</v>
      </c>
      <c r="AB118" s="29" t="s">
        <v>199</v>
      </c>
      <c r="AC118" s="29">
        <f>20*LOG(p/0.00002)/LOG(10)</f>
        <v>93.979400086720375</v>
      </c>
      <c r="AD118" s="7">
        <f>IF(AB118="",0,IF(ABS((AC118-93.9794))&lt;=0.01,1,-1))</f>
        <v>1</v>
      </c>
      <c r="AE118" s="47">
        <v>0</v>
      </c>
      <c r="AF118" s="24">
        <f>M118+P118+S118+U118+X118+AA118+AD118+AE118</f>
        <v>6</v>
      </c>
    </row>
    <row r="119" spans="1:32">
      <c r="A119" s="27">
        <v>117</v>
      </c>
      <c r="B119" s="28">
        <v>41985.758774664348</v>
      </c>
      <c r="C119" s="29" t="s">
        <v>253</v>
      </c>
      <c r="D119" s="29" t="s">
        <v>254</v>
      </c>
      <c r="E119" s="29">
        <v>239435</v>
      </c>
      <c r="F119" s="6">
        <v>1</v>
      </c>
      <c r="G119" s="6">
        <f>INT(E119/100000)</f>
        <v>2</v>
      </c>
      <c r="H119" s="6">
        <f>INT(($E119-100000*G119)/10000)</f>
        <v>3</v>
      </c>
      <c r="I119" s="6">
        <f>INT(($E119-100000*G119-10000*H119)/1000)</f>
        <v>9</v>
      </c>
      <c r="J119" s="6">
        <f>INT(($E119-100000*$G119-10000*$H119-1000*$I119)/100)</f>
        <v>4</v>
      </c>
      <c r="K119" s="6">
        <f>INT(($E119-100000*$G119-10000*$H119-1000*$I119-100*$J119)/10)</f>
        <v>3</v>
      </c>
      <c r="L119" s="6">
        <f>INT(($E119-100000*$G119-10000*$H119-1000*$I119-100*$J119-10*$K119))</f>
        <v>5</v>
      </c>
      <c r="M119" s="7">
        <v>2</v>
      </c>
      <c r="N119" s="30">
        <v>4</v>
      </c>
      <c r="O119" s="11">
        <f>G119+2*K119-L119/(1+J119)-H119</f>
        <v>4</v>
      </c>
      <c r="P119" s="7">
        <f>IF(N119="",0,IF(ABS((N119-O119))&lt;=0.01,1,-1))</f>
        <v>1</v>
      </c>
      <c r="Q119" s="30">
        <v>2.2184874961635601</v>
      </c>
      <c r="R119" s="19">
        <f>IF(L119 &lt; K119,10*LOG10(K119/L119),10*LOG10(L119/K119))</f>
        <v>2.2184874961635641</v>
      </c>
      <c r="S119" s="7">
        <f>IF(Q119="",0,IF(ABS((Q119-R119))&lt;=0.01,1,-1))</f>
        <v>1</v>
      </c>
      <c r="T119" s="29" t="s">
        <v>543</v>
      </c>
      <c r="U119" s="7">
        <v>-1</v>
      </c>
      <c r="V119" s="29">
        <v>90</v>
      </c>
      <c r="W119" s="20">
        <f>(1+L119)*(1+2+3+4+5)</f>
        <v>90</v>
      </c>
      <c r="X119" s="7">
        <f>IF(V119="",0,IF(ABS((V119-W119))&lt;=0.01,1,-1))</f>
        <v>1</v>
      </c>
      <c r="Y119" s="30">
        <v>5</v>
      </c>
      <c r="Z119" s="20">
        <f>IF(L119&lt;3,10-L119,IF(L119&gt;6,1/L119,L119))</f>
        <v>5</v>
      </c>
      <c r="AA119" s="7">
        <f>IF(Y119="",0,IF(ABS((Y119-Z119))&lt;=0.001,1,-1))</f>
        <v>1</v>
      </c>
      <c r="AB119" s="29" t="s">
        <v>199</v>
      </c>
      <c r="AC119" s="29">
        <f>20*LOG(p/0.00002)/LOG(10)</f>
        <v>93.979400086720375</v>
      </c>
      <c r="AD119" s="7">
        <f>IF(AB119="",0,IF(ABS((AC119-93.9794))&lt;=0.01,1,-1))</f>
        <v>1</v>
      </c>
      <c r="AE119" s="47">
        <v>0</v>
      </c>
      <c r="AF119" s="24">
        <f>M119+P119+S119+U119+X119+AA119+AD119+AE119</f>
        <v>6</v>
      </c>
    </row>
    <row r="120" spans="1:32">
      <c r="A120" s="27">
        <v>118</v>
      </c>
      <c r="B120" s="28">
        <v>41985.759395439818</v>
      </c>
      <c r="C120" s="29" t="s">
        <v>269</v>
      </c>
      <c r="D120" s="29" t="s">
        <v>270</v>
      </c>
      <c r="E120" s="29">
        <v>239316</v>
      </c>
      <c r="F120" s="6">
        <v>1</v>
      </c>
      <c r="G120" s="6">
        <f>INT(E120/100000)</f>
        <v>2</v>
      </c>
      <c r="H120" s="6">
        <f>INT(($E120-100000*G120)/10000)</f>
        <v>3</v>
      </c>
      <c r="I120" s="6">
        <f>INT(($E120-100000*G120-10000*H120)/1000)</f>
        <v>9</v>
      </c>
      <c r="J120" s="6">
        <f>INT(($E120-100000*$G120-10000*$H120-1000*$I120)/100)</f>
        <v>3</v>
      </c>
      <c r="K120" s="6">
        <f>INT(($E120-100000*$G120-10000*$H120-1000*$I120-100*$J120)/10)</f>
        <v>1</v>
      </c>
      <c r="L120" s="6">
        <f>INT(($E120-100000*$G120-10000*$H120-1000*$I120-100*$J120-10*$K120))</f>
        <v>6</v>
      </c>
      <c r="M120" s="7">
        <v>2</v>
      </c>
      <c r="N120" s="30">
        <v>-0.5</v>
      </c>
      <c r="O120" s="11">
        <f>G120+2*K120-L120/(1+J120)-H120</f>
        <v>-0.5</v>
      </c>
      <c r="P120" s="7">
        <f>IF(N120="",0,IF(ABS((N120-O120))&lt;=0.01,1,-1))</f>
        <v>1</v>
      </c>
      <c r="Q120" s="30">
        <v>7.7815125038364297</v>
      </c>
      <c r="R120" s="19">
        <f>IF(L120 &lt; K120,10*LOG10(K120/L120),10*LOG10(L120/K120))</f>
        <v>7.7815125038364368</v>
      </c>
      <c r="S120" s="7">
        <f>IF(Q120="",0,IF(ABS((Q120-R120))&lt;=0.01,1,-1))</f>
        <v>1</v>
      </c>
      <c r="T120" s="29" t="s">
        <v>271</v>
      </c>
      <c r="U120" s="7">
        <v>1</v>
      </c>
      <c r="V120" s="29">
        <v>105</v>
      </c>
      <c r="W120" s="20">
        <f>(1+L120)*(1+2+3+4+5)</f>
        <v>105</v>
      </c>
      <c r="X120" s="7">
        <f>IF(V120="",0,IF(ABS((V120-W120))&lt;=0.01,1,-1))</f>
        <v>1</v>
      </c>
      <c r="Y120" s="30">
        <v>6</v>
      </c>
      <c r="Z120" s="20">
        <f>IF(L120&lt;3,10-L120,IF(L120&gt;6,1/L120,L120))</f>
        <v>6</v>
      </c>
      <c r="AA120" s="7">
        <f>IF(Y120="",0,IF(ABS((Y120-Z120))&lt;=0.001,1,-1))</f>
        <v>1</v>
      </c>
      <c r="AB120" s="29" t="s">
        <v>589</v>
      </c>
      <c r="AC120" s="29" t="s">
        <v>589</v>
      </c>
      <c r="AD120" s="7">
        <v>-1</v>
      </c>
      <c r="AE120" s="47">
        <v>0</v>
      </c>
      <c r="AF120" s="24">
        <f>M120+P120+S120+U120+X120+AA120+AD120+AE120</f>
        <v>6</v>
      </c>
    </row>
    <row r="121" spans="1:32">
      <c r="A121" s="27">
        <v>119</v>
      </c>
      <c r="B121" s="28">
        <v>41985.766219537036</v>
      </c>
      <c r="C121" s="29" t="s">
        <v>274</v>
      </c>
      <c r="D121" s="29" t="s">
        <v>275</v>
      </c>
      <c r="E121" s="29">
        <v>239611</v>
      </c>
      <c r="F121" s="6">
        <v>1</v>
      </c>
      <c r="G121" s="6">
        <f>INT(E121/100000)</f>
        <v>2</v>
      </c>
      <c r="H121" s="6">
        <f>INT(($E121-100000*G121)/10000)</f>
        <v>3</v>
      </c>
      <c r="I121" s="6">
        <f>INT(($E121-100000*G121-10000*H121)/1000)</f>
        <v>9</v>
      </c>
      <c r="J121" s="6">
        <f>INT(($E121-100000*$G121-10000*$H121-1000*$I121)/100)</f>
        <v>6</v>
      </c>
      <c r="K121" s="6">
        <f>INT(($E121-100000*$G121-10000*$H121-1000*$I121-100*$J121)/10)</f>
        <v>1</v>
      </c>
      <c r="L121" s="6">
        <f>INT(($E121-100000*$G121-10000*$H121-1000*$I121-100*$J121-10*$K121))</f>
        <v>1</v>
      </c>
      <c r="M121" s="7">
        <v>2</v>
      </c>
      <c r="N121" s="30">
        <v>0.85</v>
      </c>
      <c r="O121" s="11">
        <f>G121+2*K121-L121/(1+J121)-H121</f>
        <v>0.85714285714285721</v>
      </c>
      <c r="P121" s="7">
        <f>IF(N121="",0,IF(ABS((N121-O121))&lt;=0.01,1,-1))</f>
        <v>1</v>
      </c>
      <c r="Q121" s="30">
        <v>0</v>
      </c>
      <c r="R121" s="19">
        <f>IF(L121 &lt; K121,10*LOG10(K121/L121),10*LOG10(L121/K121))</f>
        <v>0</v>
      </c>
      <c r="S121" s="7">
        <f>IF(Q121="",0,IF(ABS((Q121-R121))&lt;=0.01,1,-1))</f>
        <v>1</v>
      </c>
      <c r="T121" s="29" t="s">
        <v>276</v>
      </c>
      <c r="U121" s="7">
        <v>1</v>
      </c>
      <c r="V121" s="29">
        <v>30</v>
      </c>
      <c r="W121" s="20">
        <f>(1+L121)*(1+2+3+4+5)</f>
        <v>30</v>
      </c>
      <c r="X121" s="7">
        <f>IF(V121="",0,IF(ABS((V121-W121))&lt;=0.01,1,-1))</f>
        <v>1</v>
      </c>
      <c r="Y121" s="30">
        <v>9</v>
      </c>
      <c r="Z121" s="20">
        <f>IF(L121&lt;3,10-L121,IF(L121&gt;6,1/L121,L121))</f>
        <v>9</v>
      </c>
      <c r="AA121" s="7">
        <f>IF(Y121="",0,IF(ABS((Y121-Z121))&lt;=0.001,1,-1))</f>
        <v>1</v>
      </c>
      <c r="AB121" s="29" t="s">
        <v>591</v>
      </c>
      <c r="AC121" s="29" t="e">
        <f>20*LOG((p/2*E-5)/LOG(10))</f>
        <v>#NAME?</v>
      </c>
      <c r="AD121" s="7">
        <v>-1</v>
      </c>
      <c r="AE121" s="47">
        <v>0</v>
      </c>
      <c r="AF121" s="24">
        <f>M121+P121+S121+U121+X121+AA121+AD121+AE121</f>
        <v>6</v>
      </c>
    </row>
    <row r="122" spans="1:32">
      <c r="A122" s="27">
        <v>120</v>
      </c>
      <c r="B122" s="28">
        <v>41985.761020925929</v>
      </c>
      <c r="C122" s="29" t="s">
        <v>302</v>
      </c>
      <c r="D122" s="29" t="s">
        <v>303</v>
      </c>
      <c r="E122" s="29">
        <v>242659</v>
      </c>
      <c r="F122" s="6">
        <v>1</v>
      </c>
      <c r="G122" s="6">
        <f>INT(E122/100000)</f>
        <v>2</v>
      </c>
      <c r="H122" s="6">
        <f>INT(($E122-100000*G122)/10000)</f>
        <v>4</v>
      </c>
      <c r="I122" s="6">
        <f>INT(($E122-100000*G122-10000*H122)/1000)</f>
        <v>2</v>
      </c>
      <c r="J122" s="6">
        <f>INT(($E122-100000*$G122-10000*$H122-1000*$I122)/100)</f>
        <v>6</v>
      </c>
      <c r="K122" s="6">
        <f>INT(($E122-100000*$G122-10000*$H122-1000*$I122-100*$J122)/10)</f>
        <v>5</v>
      </c>
      <c r="L122" s="6">
        <f>INT(($E122-100000*$G122-10000*$H122-1000*$I122-100*$J122-10*$K122))</f>
        <v>9</v>
      </c>
      <c r="M122" s="7">
        <v>2</v>
      </c>
      <c r="N122" s="30">
        <v>6.71428571428571</v>
      </c>
      <c r="O122" s="11">
        <f>G122+2*K122-L122/(1+J122)-H122</f>
        <v>6.7142857142857135</v>
      </c>
      <c r="P122" s="7">
        <f>IF(N122="",0,IF(ABS((N122-O122))&lt;=0.01,1,-1))</f>
        <v>1</v>
      </c>
      <c r="Q122" s="30">
        <v>2.5527250510330601</v>
      </c>
      <c r="R122" s="19">
        <f>IF(L122 &lt; K122,10*LOG10(K122/L122),10*LOG10(L122/K122))</f>
        <v>2.5527250510330606</v>
      </c>
      <c r="S122" s="7">
        <f>IF(Q122="",0,IF(ABS((Q122-R122))&lt;=0.01,1,-1))</f>
        <v>1</v>
      </c>
      <c r="T122" s="29" t="s">
        <v>304</v>
      </c>
      <c r="U122" s="7">
        <v>1</v>
      </c>
      <c r="V122" s="29">
        <v>150</v>
      </c>
      <c r="W122" s="20">
        <f>(1+L122)*(1+2+3+4+5)</f>
        <v>150</v>
      </c>
      <c r="X122" s="7">
        <f>IF(V122="",0,IF(ABS((V122-W122))&lt;=0.01,1,-1))</f>
        <v>1</v>
      </c>
      <c r="Y122" s="50">
        <v>1111111111</v>
      </c>
      <c r="Z122" s="20">
        <f>IF(L122&lt;3,10-L122,IF(L122&gt;6,1/L122,L122))</f>
        <v>0.1111111111111111</v>
      </c>
      <c r="AA122" s="7">
        <f>IF(Y122="",0,IF(ABS((Y122-Z122))&lt;=0.001,1,-1))</f>
        <v>-1</v>
      </c>
      <c r="AB122" s="29" t="s">
        <v>130</v>
      </c>
      <c r="AC122" s="29">
        <f>20*LOG(p/(0.00002))/LOG(10)</f>
        <v>93.979400086720375</v>
      </c>
      <c r="AD122" s="7">
        <f>IF(AB122="",0,IF(ABS((AC122-93.9794))&lt;=0.01,1,-1))</f>
        <v>1</v>
      </c>
      <c r="AE122" s="47">
        <v>0</v>
      </c>
      <c r="AF122" s="24">
        <f>M122+P122+S122+U122+X122+AA122+AD122+AE122</f>
        <v>6</v>
      </c>
    </row>
    <row r="123" spans="1:32">
      <c r="A123" s="27">
        <v>121</v>
      </c>
      <c r="B123" s="28">
        <v>41985.761387175931</v>
      </c>
      <c r="C123" s="29" t="s">
        <v>314</v>
      </c>
      <c r="D123" s="29" t="s">
        <v>315</v>
      </c>
      <c r="E123" s="29">
        <v>245026</v>
      </c>
      <c r="F123" s="6">
        <v>1</v>
      </c>
      <c r="G123" s="6">
        <f>INT(E123/100000)</f>
        <v>2</v>
      </c>
      <c r="H123" s="6">
        <f>INT(($E123-100000*G123)/10000)</f>
        <v>4</v>
      </c>
      <c r="I123" s="6">
        <f>INT(($E123-100000*G123-10000*H123)/1000)</f>
        <v>5</v>
      </c>
      <c r="J123" s="6">
        <f>INT(($E123-100000*$G123-10000*$H123-1000*$I123)/100)</f>
        <v>0</v>
      </c>
      <c r="K123" s="6">
        <f>INT(($E123-100000*$G123-10000*$H123-1000*$I123-100*$J123)/10)</f>
        <v>2</v>
      </c>
      <c r="L123" s="6">
        <f>INT(($E123-100000*$G123-10000*$H123-1000*$I123-100*$J123-10*$K123))</f>
        <v>6</v>
      </c>
      <c r="M123" s="7">
        <v>2</v>
      </c>
      <c r="N123" s="30">
        <v>-4</v>
      </c>
      <c r="O123" s="11">
        <f>G123+2*K123-L123/(1+J123)-H123</f>
        <v>-4</v>
      </c>
      <c r="P123" s="7">
        <f>IF(N123="",0,IF(ABS((N123-O123))&lt;=0.01,1,-1))</f>
        <v>1</v>
      </c>
      <c r="Q123" s="50">
        <v>4771212547196620</v>
      </c>
      <c r="R123" s="19">
        <f>IF(L123 &lt; K123,10*LOG10(K123/L123),10*LOG10(L123/K123))</f>
        <v>4.7712125471966242</v>
      </c>
      <c r="S123" s="7">
        <f>IF(Q123="",0,IF(ABS((Q123-R123))&lt;=0.01,1,-1))</f>
        <v>-1</v>
      </c>
      <c r="T123" s="33" t="s">
        <v>555</v>
      </c>
      <c r="U123" s="7">
        <v>1</v>
      </c>
      <c r="V123" s="29">
        <v>105</v>
      </c>
      <c r="W123" s="20">
        <f>(1+L123)*(1+2+3+4+5)</f>
        <v>105</v>
      </c>
      <c r="X123" s="7">
        <f>IF(V123="",0,IF(ABS((V123-W123))&lt;=0.01,1,-1))</f>
        <v>1</v>
      </c>
      <c r="Y123" s="30">
        <v>6</v>
      </c>
      <c r="Z123" s="20">
        <f>IF(L123&lt;3,10-L123,IF(L123&gt;6,1/L123,L123))</f>
        <v>6</v>
      </c>
      <c r="AA123" s="7">
        <f>IF(Y123="",0,IF(ABS((Y123-Z123))&lt;=0.001,1,-1))</f>
        <v>1</v>
      </c>
      <c r="AB123" s="29" t="s">
        <v>130</v>
      </c>
      <c r="AC123" s="29">
        <f>20*LOG(p/(0.00002))/LOG(10)</f>
        <v>93.979400086720375</v>
      </c>
      <c r="AD123" s="7">
        <f>IF(AB123="",0,IF(ABS((AC123-93.9794))&lt;=0.01,1,-1))</f>
        <v>1</v>
      </c>
      <c r="AE123" s="47">
        <v>0</v>
      </c>
      <c r="AF123" s="24">
        <f>M123+P123+S123+U123+X123+AA123+AD123+AE123</f>
        <v>6</v>
      </c>
    </row>
    <row r="124" spans="1:32">
      <c r="A124" s="27">
        <v>122</v>
      </c>
      <c r="B124" s="28">
        <v>41985.76208296296</v>
      </c>
      <c r="C124" s="29" t="s">
        <v>321</v>
      </c>
      <c r="D124" s="29" t="s">
        <v>322</v>
      </c>
      <c r="E124" s="29">
        <v>232299</v>
      </c>
      <c r="F124" s="6">
        <v>1</v>
      </c>
      <c r="G124" s="6">
        <f>INT(E124/100000)</f>
        <v>2</v>
      </c>
      <c r="H124" s="6">
        <f>INT(($E124-100000*G124)/10000)</f>
        <v>3</v>
      </c>
      <c r="I124" s="6">
        <f>INT(($E124-100000*G124-10000*H124)/1000)</f>
        <v>2</v>
      </c>
      <c r="J124" s="6">
        <f>INT(($E124-100000*$G124-10000*$H124-1000*$I124)/100)</f>
        <v>2</v>
      </c>
      <c r="K124" s="6">
        <f>INT(($E124-100000*$G124-10000*$H124-1000*$I124-100*$J124)/10)</f>
        <v>9</v>
      </c>
      <c r="L124" s="6">
        <f>INT(($E124-100000*$G124-10000*$H124-1000*$I124-100*$J124-10*$K124))</f>
        <v>9</v>
      </c>
      <c r="M124" s="7">
        <v>2</v>
      </c>
      <c r="N124" s="30">
        <v>14</v>
      </c>
      <c r="O124" s="11">
        <f>G124+2*K124-L124/(1+J124)-H124</f>
        <v>14</v>
      </c>
      <c r="P124" s="7">
        <f>IF(N124="",0,IF(ABS((N124-O124))&lt;=0.01,1,-1))</f>
        <v>1</v>
      </c>
      <c r="Q124" s="30">
        <v>0</v>
      </c>
      <c r="R124" s="19">
        <f>IF(L124 &lt; K124,10*LOG10(K124/L124),10*LOG10(L124/K124))</f>
        <v>0</v>
      </c>
      <c r="S124" s="7">
        <f>IF(Q124="",0,IF(ABS((Q124-R124))&lt;=0.01,1,-1))</f>
        <v>1</v>
      </c>
      <c r="T124" s="33" t="s">
        <v>323</v>
      </c>
      <c r="U124" s="7">
        <v>1</v>
      </c>
      <c r="V124" s="29">
        <v>150</v>
      </c>
      <c r="W124" s="20">
        <f>(1+L124)*(1+2+3+4+5)</f>
        <v>150</v>
      </c>
      <c r="X124" s="7">
        <f>IF(V124="",0,IF(ABS((V124-W124))&lt;=0.01,1,-1))</f>
        <v>1</v>
      </c>
      <c r="Y124" s="30">
        <v>0.11111111111111099</v>
      </c>
      <c r="Z124" s="20">
        <f>IF(L124&lt;3,10-L124,IF(L124&gt;6,1/L124,L124))</f>
        <v>0.1111111111111111</v>
      </c>
      <c r="AA124" s="7">
        <f>IF(Y124="",0,IF(ABS((Y124-Z124))&lt;=0.001,1,-1))</f>
        <v>1</v>
      </c>
      <c r="AB124" s="29" t="s">
        <v>324</v>
      </c>
      <c r="AC124" s="29" t="e">
        <f>20*LOG(p/(0.00002))/LOG25</f>
        <v>#DIV/0!</v>
      </c>
      <c r="AD124" s="7">
        <v>-1</v>
      </c>
      <c r="AE124" s="47">
        <v>0</v>
      </c>
      <c r="AF124" s="24">
        <f>M124+P124+S124+U124+X124+AA124+AD124+AE124</f>
        <v>6</v>
      </c>
    </row>
    <row r="125" spans="1:32" ht="118.8">
      <c r="A125" s="27">
        <v>123</v>
      </c>
      <c r="B125" s="28">
        <v>41985.762332013888</v>
      </c>
      <c r="C125" s="29" t="s">
        <v>328</v>
      </c>
      <c r="D125" s="29" t="s">
        <v>329</v>
      </c>
      <c r="E125" s="29">
        <v>232298</v>
      </c>
      <c r="F125" s="6">
        <v>1</v>
      </c>
      <c r="G125" s="6">
        <f>INT(E125/100000)</f>
        <v>2</v>
      </c>
      <c r="H125" s="6">
        <f>INT(($E125-100000*G125)/10000)</f>
        <v>3</v>
      </c>
      <c r="I125" s="6">
        <f>INT(($E125-100000*G125-10000*H125)/1000)</f>
        <v>2</v>
      </c>
      <c r="J125" s="6">
        <f>INT(($E125-100000*$G125-10000*$H125-1000*$I125)/100)</f>
        <v>2</v>
      </c>
      <c r="K125" s="6">
        <f>INT(($E125-100000*$G125-10000*$H125-1000*$I125-100*$J125)/10)</f>
        <v>9</v>
      </c>
      <c r="L125" s="6">
        <f>INT(($E125-100000*$G125-10000*$H125-1000*$I125-100*$J125-10*$K125))</f>
        <v>8</v>
      </c>
      <c r="M125" s="7">
        <v>2</v>
      </c>
      <c r="N125" s="30">
        <v>14.3333333333333</v>
      </c>
      <c r="O125" s="11">
        <f>G125+2*K125-L125/(1+J125)-H125</f>
        <v>14.333333333333332</v>
      </c>
      <c r="P125" s="7">
        <f>IF(N125="",0,IF(ABS((N125-O125))&lt;=0.01,1,-1))</f>
        <v>1</v>
      </c>
      <c r="Q125" s="30">
        <v>0.51152522447381199</v>
      </c>
      <c r="R125" s="19">
        <f>IF(L125 &lt; K125,10*LOG10(K125/L125),10*LOG10(L125/K125))</f>
        <v>0.51152522447381288</v>
      </c>
      <c r="S125" s="7">
        <f>IF(Q125="",0,IF(ABS((Q125-R125))&lt;=0.01,1,-1))</f>
        <v>1</v>
      </c>
      <c r="T125" s="33" t="s">
        <v>330</v>
      </c>
      <c r="U125" s="7">
        <v>1</v>
      </c>
      <c r="V125" s="29">
        <v>135</v>
      </c>
      <c r="W125" s="20">
        <f>(1+L125)*(1+2+3+4+5)</f>
        <v>135</v>
      </c>
      <c r="X125" s="7">
        <f>IF(V125="",0,IF(ABS((V125-W125))&lt;=0.01,1,-1))</f>
        <v>1</v>
      </c>
      <c r="Y125" s="30">
        <v>0.125</v>
      </c>
      <c r="Z125" s="20">
        <f>IF(L125&lt;3,10-L125,IF(L125&gt;6,1/L125,L125))</f>
        <v>0.125</v>
      </c>
      <c r="AA125" s="7">
        <f>IF(Y125="",0,IF(ABS((Y125-Z125))&lt;=0.001,1,-1))</f>
        <v>1</v>
      </c>
      <c r="AB125" s="29" t="s">
        <v>331</v>
      </c>
      <c r="AC125" s="29" t="e">
        <f>20*LOG(p/(0.00002))/LOG24</f>
        <v>#DIV/0!</v>
      </c>
      <c r="AD125" s="7">
        <v>-1</v>
      </c>
      <c r="AE125" s="47">
        <v>0</v>
      </c>
      <c r="AF125" s="24">
        <f>M125+P125+S125+U125+X125+AA125+AD125+AE125</f>
        <v>6</v>
      </c>
    </row>
    <row r="126" spans="1:32" ht="105.6">
      <c r="A126" s="27">
        <v>124</v>
      </c>
      <c r="B126" s="28">
        <v>41985.762342349539</v>
      </c>
      <c r="C126" s="29" t="s">
        <v>332</v>
      </c>
      <c r="D126" s="29" t="s">
        <v>333</v>
      </c>
      <c r="E126" s="29">
        <v>232688</v>
      </c>
      <c r="F126" s="6">
        <v>1</v>
      </c>
      <c r="G126" s="6">
        <f>INT(E126/100000)</f>
        <v>2</v>
      </c>
      <c r="H126" s="6">
        <f>INT(($E126-100000*G126)/10000)</f>
        <v>3</v>
      </c>
      <c r="I126" s="6">
        <f>INT(($E126-100000*G126-10000*H126)/1000)</f>
        <v>2</v>
      </c>
      <c r="J126" s="6">
        <f>INT(($E126-100000*$G126-10000*$H126-1000*$I126)/100)</f>
        <v>6</v>
      </c>
      <c r="K126" s="6">
        <f>INT(($E126-100000*$G126-10000*$H126-1000*$I126-100*$J126)/10)</f>
        <v>8</v>
      </c>
      <c r="L126" s="6">
        <f>INT(($E126-100000*$G126-10000*$H126-1000*$I126-100*$J126-10*$K126))</f>
        <v>8</v>
      </c>
      <c r="M126" s="7">
        <v>2</v>
      </c>
      <c r="N126" s="30">
        <v>13.857142857142801</v>
      </c>
      <c r="O126" s="11">
        <f>G126+2*K126-L126/(1+J126)-H126</f>
        <v>13.857142857142858</v>
      </c>
      <c r="P126" s="7">
        <f>IF(N126="",0,IF(ABS((N126-O126))&lt;=0.01,1,-1))</f>
        <v>1</v>
      </c>
      <c r="Q126" s="30">
        <v>0</v>
      </c>
      <c r="R126" s="19">
        <f>IF(L126 &lt; K126,10*LOG10(K126/L126),10*LOG10(L126/K126))</f>
        <v>0</v>
      </c>
      <c r="S126" s="7">
        <f>IF(Q126="",0,IF(ABS((Q126-R126))&lt;=0.01,1,-1))</f>
        <v>1</v>
      </c>
      <c r="T126" s="33" t="s">
        <v>334</v>
      </c>
      <c r="U126" s="7">
        <v>1</v>
      </c>
      <c r="V126" s="29">
        <v>135</v>
      </c>
      <c r="W126" s="20">
        <f>(1+L126)*(1+2+3+4+5)</f>
        <v>135</v>
      </c>
      <c r="X126" s="7">
        <f>IF(V126="",0,IF(ABS((V126-W126))&lt;=0.01,1,-1))</f>
        <v>1</v>
      </c>
      <c r="Y126" s="30">
        <v>0.125</v>
      </c>
      <c r="Z126" s="20">
        <f>IF(L126&lt;3,10-L126,IF(L126&gt;6,1/L126,L126))</f>
        <v>0.125</v>
      </c>
      <c r="AA126" s="7">
        <f>IF(Y126="",0,IF(ABS((Y126-Z126))&lt;=0.001,1,-1))</f>
        <v>1</v>
      </c>
      <c r="AB126" s="29" t="s">
        <v>324</v>
      </c>
      <c r="AC126" s="29" t="e">
        <f>20*LOG(p/(0.00002))/LOG24</f>
        <v>#DIV/0!</v>
      </c>
      <c r="AD126" s="7">
        <v>-1</v>
      </c>
      <c r="AE126" s="47">
        <v>0</v>
      </c>
      <c r="AF126" s="24">
        <f>M126+P126+S126+U126+X126+AA126+AD126+AE126</f>
        <v>6</v>
      </c>
    </row>
    <row r="127" spans="1:32" ht="105.6">
      <c r="A127" s="27">
        <v>125</v>
      </c>
      <c r="B127" s="28">
        <v>41985.765933495371</v>
      </c>
      <c r="C127" s="29" t="s">
        <v>341</v>
      </c>
      <c r="D127" s="29" t="s">
        <v>342</v>
      </c>
      <c r="E127" s="29">
        <v>239453</v>
      </c>
      <c r="F127" s="6">
        <v>1</v>
      </c>
      <c r="G127" s="6">
        <f>INT(E127/100000)</f>
        <v>2</v>
      </c>
      <c r="H127" s="6">
        <f>INT(($E127-100000*G127)/10000)</f>
        <v>3</v>
      </c>
      <c r="I127" s="6">
        <f>INT(($E127-100000*G127-10000*H127)/1000)</f>
        <v>9</v>
      </c>
      <c r="J127" s="6">
        <f>INT(($E127-100000*$G127-10000*$H127-1000*$I127)/100)</f>
        <v>4</v>
      </c>
      <c r="K127" s="6">
        <f>INT(($E127-100000*$G127-10000*$H127-1000*$I127-100*$J127)/10)</f>
        <v>5</v>
      </c>
      <c r="L127" s="6">
        <f>INT(($E127-100000*$G127-10000*$H127-1000*$I127-100*$J127-10*$K127))</f>
        <v>3</v>
      </c>
      <c r="M127" s="7">
        <v>2</v>
      </c>
      <c r="N127" s="30">
        <v>8.4</v>
      </c>
      <c r="O127" s="11">
        <f>G127+2*K127-L127/(1+J127)-H127</f>
        <v>8.4</v>
      </c>
      <c r="P127" s="7">
        <f>IF(N127="",0,IF(ABS((N127-O127))&lt;=0.01,1,-1))</f>
        <v>1</v>
      </c>
      <c r="Q127" s="30">
        <v>2.2184874961635601</v>
      </c>
      <c r="R127" s="19">
        <f>IF(L127 &lt; K127,10*LOG10(K127/L127),10*LOG10(L127/K127))</f>
        <v>2.2184874961635641</v>
      </c>
      <c r="S127" s="7">
        <f>IF(Q127="",0,IF(ABS((Q127-R127))&lt;=0.01,1,-1))</f>
        <v>1</v>
      </c>
      <c r="T127" s="33" t="s">
        <v>557</v>
      </c>
      <c r="U127" s="7">
        <v>1</v>
      </c>
      <c r="V127" s="29">
        <v>60</v>
      </c>
      <c r="W127" s="20">
        <f>(1+L127)*(1+2+3+4+5)</f>
        <v>60</v>
      </c>
      <c r="X127" s="7">
        <f>IF(V127="",0,IF(ABS((V127-W127))&lt;=0.01,1,-1))</f>
        <v>1</v>
      </c>
      <c r="Y127" s="30">
        <v>3</v>
      </c>
      <c r="Z127" s="20">
        <f>IF(L127&lt;3,10-L127,IF(L127&gt;6,1/L127,L127))</f>
        <v>3</v>
      </c>
      <c r="AA127" s="7">
        <f>IF(Y127="",0,IF(ABS((Y127-Z127))&lt;=0.001,1,-1))</f>
        <v>1</v>
      </c>
      <c r="AB127" s="29" t="s">
        <v>593</v>
      </c>
      <c r="AC127" s="29" t="e">
        <f>20*LOG(p/(2*E-5))/LOG(10)</f>
        <v>#NAME?</v>
      </c>
      <c r="AD127" s="7">
        <v>-1</v>
      </c>
      <c r="AE127" s="47">
        <v>0</v>
      </c>
      <c r="AF127" s="24">
        <f>M127+P127+S127+U127+X127+AA127+AD127+AE127</f>
        <v>6</v>
      </c>
    </row>
    <row r="128" spans="1:32" ht="105.6">
      <c r="A128" s="27">
        <v>126</v>
      </c>
      <c r="B128" s="28">
        <v>41985.764715613426</v>
      </c>
      <c r="C128" s="29" t="s">
        <v>343</v>
      </c>
      <c r="D128" s="29" t="s">
        <v>344</v>
      </c>
      <c r="E128" s="29">
        <v>239767</v>
      </c>
      <c r="F128" s="6">
        <v>1</v>
      </c>
      <c r="G128" s="6">
        <f>INT(E128/100000)</f>
        <v>2</v>
      </c>
      <c r="H128" s="6">
        <f>INT(($E128-100000*G128)/10000)</f>
        <v>3</v>
      </c>
      <c r="I128" s="6">
        <f>INT(($E128-100000*G128-10000*H128)/1000)</f>
        <v>9</v>
      </c>
      <c r="J128" s="6">
        <f>INT(($E128-100000*$G128-10000*$H128-1000*$I128)/100)</f>
        <v>7</v>
      </c>
      <c r="K128" s="6">
        <f>INT(($E128-100000*$G128-10000*$H128-1000*$I128-100*$J128)/10)</f>
        <v>6</v>
      </c>
      <c r="L128" s="6">
        <f>INT(($E128-100000*$G128-10000*$H128-1000*$I128-100*$J128-10*$K128))</f>
        <v>7</v>
      </c>
      <c r="M128" s="7">
        <v>2</v>
      </c>
      <c r="N128" s="30">
        <v>10.125</v>
      </c>
      <c r="O128" s="11">
        <f>G128+2*K128-L128/(1+J128)-H128</f>
        <v>10.125</v>
      </c>
      <c r="P128" s="7">
        <f>IF(N128="",0,IF(ABS((N128-O128))&lt;=0.01,1,-1))</f>
        <v>1</v>
      </c>
      <c r="Q128" s="30">
        <v>0.66946789630613202</v>
      </c>
      <c r="R128" s="19">
        <f>IF(L128 &lt; K128,10*LOG10(K128/L128),10*LOG10(L128/K128))</f>
        <v>0.66946789630613224</v>
      </c>
      <c r="S128" s="7">
        <f>IF(Q128="",0,IF(ABS((Q128-R128))&lt;=0.01,1,-1))</f>
        <v>1</v>
      </c>
      <c r="T128" s="33" t="s">
        <v>558</v>
      </c>
      <c r="U128" s="7">
        <v>1</v>
      </c>
      <c r="V128" s="29">
        <v>120</v>
      </c>
      <c r="W128" s="20">
        <f>(1+L128)*(1+2+3+4+5)</f>
        <v>120</v>
      </c>
      <c r="X128" s="7">
        <f>IF(V128="",0,IF(ABS((V128-W128))&lt;=0.01,1,-1))</f>
        <v>1</v>
      </c>
      <c r="Y128" s="30">
        <v>0.14285714299999999</v>
      </c>
      <c r="Z128" s="20">
        <f>IF(L128&lt;3,10-L128,IF(L128&gt;6,1/L128,L128))</f>
        <v>0.14285714285714285</v>
      </c>
      <c r="AA128" s="7">
        <f>IF(Y128="",0,IF(ABS((Y128-Z128))&lt;=0.001,1,-1))</f>
        <v>1</v>
      </c>
      <c r="AB128" s="29" t="s">
        <v>593</v>
      </c>
      <c r="AC128" s="29" t="e">
        <f>20*LOG(p/(2*E-5))/LOG(10)</f>
        <v>#NAME?</v>
      </c>
      <c r="AD128" s="7">
        <v>-1</v>
      </c>
      <c r="AE128" s="47">
        <v>0</v>
      </c>
      <c r="AF128" s="24">
        <f>M128+P128+S128+U128+X128+AA128+AD128+AE128</f>
        <v>6</v>
      </c>
    </row>
    <row r="129" spans="1:32" ht="105.6">
      <c r="A129" s="27">
        <v>127</v>
      </c>
      <c r="B129" s="28">
        <v>41985.763374629634</v>
      </c>
      <c r="C129" s="29" t="s">
        <v>357</v>
      </c>
      <c r="D129" s="29" t="s">
        <v>358</v>
      </c>
      <c r="E129" s="29">
        <v>239655</v>
      </c>
      <c r="F129" s="6">
        <v>1</v>
      </c>
      <c r="G129" s="6">
        <f>INT(E129/100000)</f>
        <v>2</v>
      </c>
      <c r="H129" s="6">
        <f>INT(($E129-100000*G129)/10000)</f>
        <v>3</v>
      </c>
      <c r="I129" s="6">
        <f>INT(($E129-100000*G129-10000*H129)/1000)</f>
        <v>9</v>
      </c>
      <c r="J129" s="6">
        <f>INT(($E129-100000*$G129-10000*$H129-1000*$I129)/100)</f>
        <v>6</v>
      </c>
      <c r="K129" s="6">
        <f>INT(($E129-100000*$G129-10000*$H129-1000*$I129-100*$J129)/10)</f>
        <v>5</v>
      </c>
      <c r="L129" s="6">
        <f>INT(($E129-100000*$G129-10000*$H129-1000*$I129-100*$J129-10*$K129))</f>
        <v>5</v>
      </c>
      <c r="M129" s="7">
        <v>2</v>
      </c>
      <c r="N129" s="30">
        <v>8.2857142857142794</v>
      </c>
      <c r="O129" s="11">
        <f>G129+2*K129-L129/(1+J129)-H129</f>
        <v>8.2857142857142865</v>
      </c>
      <c r="P129" s="7">
        <f>IF(N129="",0,IF(ABS((N129-O129))&lt;=0.01,1,-1))</f>
        <v>1</v>
      </c>
      <c r="Q129" s="30">
        <v>0</v>
      </c>
      <c r="R129" s="19">
        <f>IF(L129 &lt; K129,10*LOG10(K129/L129),10*LOG10(L129/K129))</f>
        <v>0</v>
      </c>
      <c r="S129" s="7">
        <f>IF(Q129="",0,IF(ABS((Q129-R129))&lt;=0.01,1,-1))</f>
        <v>1</v>
      </c>
      <c r="T129" s="29" t="s">
        <v>359</v>
      </c>
      <c r="U129" s="7">
        <v>1</v>
      </c>
      <c r="V129" s="29">
        <v>90</v>
      </c>
      <c r="W129" s="20">
        <f>(1+L129)*(1+2+3+4+5)</f>
        <v>90</v>
      </c>
      <c r="X129" s="7">
        <f>IF(V129="",0,IF(ABS((V129-W129))&lt;=0.01,1,-1))</f>
        <v>1</v>
      </c>
      <c r="Y129" s="30">
        <v>5</v>
      </c>
      <c r="Z129" s="20">
        <f>IF(L129&lt;3,10-L129,IF(L129&gt;6,1/L129,L129))</f>
        <v>5</v>
      </c>
      <c r="AA129" s="7">
        <f>IF(Y129="",0,IF(ABS((Y129-Z129))&lt;=0.001,1,-1))</f>
        <v>1</v>
      </c>
      <c r="AB129" s="29" t="s">
        <v>360</v>
      </c>
      <c r="AC129" s="29" t="s">
        <v>360</v>
      </c>
      <c r="AD129" s="7">
        <v>-1</v>
      </c>
      <c r="AE129" s="47">
        <v>0</v>
      </c>
      <c r="AF129" s="24">
        <f>M129+P129+S129+U129+X129+AA129+AD129+AE129</f>
        <v>6</v>
      </c>
    </row>
    <row r="130" spans="1:32" ht="105.6">
      <c r="A130" s="27">
        <v>128</v>
      </c>
      <c r="B130" s="28">
        <v>41985.763491134261</v>
      </c>
      <c r="C130" s="29" t="s">
        <v>367</v>
      </c>
      <c r="D130" s="29" t="s">
        <v>368</v>
      </c>
      <c r="E130" s="29">
        <v>242649</v>
      </c>
      <c r="F130" s="6">
        <v>1</v>
      </c>
      <c r="G130" s="6">
        <f>INT(E130/100000)</f>
        <v>2</v>
      </c>
      <c r="H130" s="6">
        <f>INT(($E130-100000*G130)/10000)</f>
        <v>4</v>
      </c>
      <c r="I130" s="6">
        <f>INT(($E130-100000*G130-10000*H130)/1000)</f>
        <v>2</v>
      </c>
      <c r="J130" s="6">
        <f>INT(($E130-100000*$G130-10000*$H130-1000*$I130)/100)</f>
        <v>6</v>
      </c>
      <c r="K130" s="6">
        <f>INT(($E130-100000*$G130-10000*$H130-1000*$I130-100*$J130)/10)</f>
        <v>4</v>
      </c>
      <c r="L130" s="6">
        <f>INT(($E130-100000*$G130-10000*$H130-1000*$I130-100*$J130-10*$K130))</f>
        <v>9</v>
      </c>
      <c r="M130" s="7">
        <v>2</v>
      </c>
      <c r="N130" s="30">
        <v>4.71428571428571</v>
      </c>
      <c r="O130" s="11">
        <f>G130+2*K130-L130/(1+J130)-H130</f>
        <v>4.7142857142857135</v>
      </c>
      <c r="P130" s="7">
        <f>IF(N130="",0,IF(ABS((N130-O130))&lt;=0.01,1,-1))</f>
        <v>1</v>
      </c>
      <c r="Q130" s="30">
        <v>3.5218251811136199</v>
      </c>
      <c r="R130" s="19">
        <f>IF(L130 &lt; K130,10*LOG10(K130/L130),10*LOG10(L130/K130))</f>
        <v>3.5218251811136247</v>
      </c>
      <c r="S130" s="7">
        <f>IF(Q130="",0,IF(ABS((Q130-R130))&lt;=0.01,1,-1))</f>
        <v>1</v>
      </c>
      <c r="T130" s="29" t="s">
        <v>369</v>
      </c>
      <c r="U130" s="7">
        <v>1</v>
      </c>
      <c r="V130" s="29">
        <v>150</v>
      </c>
      <c r="W130" s="20">
        <f>(1+L130)*(1+2+3+4+5)</f>
        <v>150</v>
      </c>
      <c r="X130" s="7">
        <f>IF(V130="",0,IF(ABS((V130-W130))&lt;=0.01,1,-1))</f>
        <v>1</v>
      </c>
      <c r="Y130" s="30">
        <v>0.11111111</v>
      </c>
      <c r="Z130" s="20">
        <f>IF(L130&lt;3,10-L130,IF(L130&gt;6,1/L130,L130))</f>
        <v>0.1111111111111111</v>
      </c>
      <c r="AA130" s="7">
        <f>IF(Y130="",0,IF(ABS((Y130-Z130))&lt;=0.001,1,-1))</f>
        <v>1</v>
      </c>
      <c r="AB130" s="29" t="s">
        <v>370</v>
      </c>
      <c r="AC130" s="29" t="s">
        <v>366</v>
      </c>
      <c r="AD130" s="7">
        <v>-1</v>
      </c>
      <c r="AE130" s="47">
        <v>0</v>
      </c>
      <c r="AF130" s="24">
        <f>M130+P130+S130+U130+X130+AA130+AD130+AE130</f>
        <v>6</v>
      </c>
    </row>
    <row r="131" spans="1:32">
      <c r="A131" s="27">
        <v>129</v>
      </c>
      <c r="B131" s="28">
        <v>41985.763531828699</v>
      </c>
      <c r="C131" s="29" t="s">
        <v>371</v>
      </c>
      <c r="D131" s="29" t="s">
        <v>372</v>
      </c>
      <c r="E131" s="29">
        <v>232430</v>
      </c>
      <c r="F131" s="6">
        <v>1</v>
      </c>
      <c r="G131" s="6">
        <f>INT(E131/100000)</f>
        <v>2</v>
      </c>
      <c r="H131" s="6">
        <f>INT(($E131-100000*G131)/10000)</f>
        <v>3</v>
      </c>
      <c r="I131" s="6">
        <f>INT(($E131-100000*G131-10000*H131)/1000)</f>
        <v>2</v>
      </c>
      <c r="J131" s="6">
        <f>INT(($E131-100000*$G131-10000*$H131-1000*$I131)/100)</f>
        <v>4</v>
      </c>
      <c r="K131" s="6">
        <f>INT(($E131-100000*$G131-10000*$H131-1000*$I131-100*$J131)/10)</f>
        <v>3</v>
      </c>
      <c r="L131" s="6">
        <f>INT(($E131-100000*$G131-10000*$H131-1000*$I131-100*$J131-10*$K131))</f>
        <v>0</v>
      </c>
      <c r="M131" s="7">
        <v>2</v>
      </c>
      <c r="N131" s="30">
        <v>5</v>
      </c>
      <c r="O131" s="11">
        <f>G131+2*K131-L131/(1+J131)-H131</f>
        <v>5</v>
      </c>
      <c r="P131" s="7">
        <f>IF(N131="",0,IF(ABS((N131-O131))&lt;=0.01,1,-1))</f>
        <v>1</v>
      </c>
      <c r="Q131" s="30" t="s">
        <v>373</v>
      </c>
      <c r="R131" s="19" t="e">
        <f>IF(L131 &lt; K131,10*LOG10(K131/L131),10*LOG10(L131/K131))</f>
        <v>#DIV/0!</v>
      </c>
      <c r="S131" s="7">
        <v>1</v>
      </c>
      <c r="T131" s="33" t="s">
        <v>374</v>
      </c>
      <c r="U131" s="7">
        <v>1</v>
      </c>
      <c r="V131" s="29">
        <v>15</v>
      </c>
      <c r="W131" s="20">
        <f>(1+L131)*(1+2+3+4+5)</f>
        <v>15</v>
      </c>
      <c r="X131" s="7">
        <f>IF(V131="",0,IF(ABS((V131-W131))&lt;=0.01,1,-1))</f>
        <v>1</v>
      </c>
      <c r="Y131" s="30">
        <v>10</v>
      </c>
      <c r="Z131" s="20">
        <f>IF(L131&lt;3,10-L131,IF(L131&gt;6,1/L131,L131))</f>
        <v>10</v>
      </c>
      <c r="AA131" s="7">
        <f>IF(Y131="",0,IF(ABS((Y131-Z131))&lt;=0.001,1,-1))</f>
        <v>1</v>
      </c>
      <c r="AB131" s="29" t="s">
        <v>595</v>
      </c>
      <c r="AC131" s="29" t="e">
        <f>20*LOG(p/(2*E-5))/LOG(10)</f>
        <v>#NAME?</v>
      </c>
      <c r="AD131" s="7">
        <v>-1</v>
      </c>
      <c r="AE131" s="47">
        <v>0</v>
      </c>
      <c r="AF131" s="24">
        <f>M131+P131+S131+U131+X131+AA131+AD131+AE131</f>
        <v>6</v>
      </c>
    </row>
    <row r="132" spans="1:32">
      <c r="A132" s="27">
        <v>130</v>
      </c>
      <c r="B132" s="28">
        <v>41985.763640671299</v>
      </c>
      <c r="C132" s="29" t="s">
        <v>378</v>
      </c>
      <c r="D132" s="29" t="s">
        <v>379</v>
      </c>
      <c r="E132" s="29">
        <v>260512</v>
      </c>
      <c r="F132" s="6">
        <v>1</v>
      </c>
      <c r="G132" s="6">
        <f>INT(E132/100000)</f>
        <v>2</v>
      </c>
      <c r="H132" s="6">
        <f>INT(($E132-100000*G132)/10000)</f>
        <v>6</v>
      </c>
      <c r="I132" s="6">
        <f>INT(($E132-100000*G132-10000*H132)/1000)</f>
        <v>0</v>
      </c>
      <c r="J132" s="6">
        <f>INT(($E132-100000*$G132-10000*$H132-1000*$I132)/100)</f>
        <v>5</v>
      </c>
      <c r="K132" s="6">
        <f>INT(($E132-100000*$G132-10000*$H132-1000*$I132-100*$J132)/10)</f>
        <v>1</v>
      </c>
      <c r="L132" s="6">
        <f>INT(($E132-100000*$G132-10000*$H132-1000*$I132-100*$J132-10*$K132))</f>
        <v>2</v>
      </c>
      <c r="M132" s="7">
        <v>2</v>
      </c>
      <c r="N132" s="30">
        <v>-2.3333333333333299</v>
      </c>
      <c r="O132" s="11">
        <f>G132+2*K132-L132/(1+J132)-H132</f>
        <v>-2.3333333333333335</v>
      </c>
      <c r="P132" s="7">
        <f>IF(N132="",0,IF(ABS((N132-O132))&lt;=0.01,1,-1))</f>
        <v>1</v>
      </c>
      <c r="Q132" s="30">
        <v>3.0102999566398099</v>
      </c>
      <c r="R132" s="19">
        <f>IF(L132 &lt; K132,10*LOG10(K132/L132),10*LOG10(L132/K132))</f>
        <v>3.0102999566398121</v>
      </c>
      <c r="S132" s="7">
        <f>IF(Q132="",0,IF(ABS((Q132-R132))&lt;=0.01,1,-1))</f>
        <v>1</v>
      </c>
      <c r="T132" s="29" t="s">
        <v>561</v>
      </c>
      <c r="U132" s="7">
        <v>1</v>
      </c>
      <c r="V132" s="29">
        <v>45</v>
      </c>
      <c r="W132" s="20">
        <f>(1+L132)*(1+2+3+4+5)</f>
        <v>45</v>
      </c>
      <c r="X132" s="7">
        <f>IF(V132="",0,IF(ABS((V132-W132))&lt;=0.01,1,-1))</f>
        <v>1</v>
      </c>
      <c r="Y132" s="30">
        <v>8</v>
      </c>
      <c r="Z132" s="20">
        <f>IF(L132&lt;3,10-L132,IF(L132&gt;6,1/L132,L132))</f>
        <v>8</v>
      </c>
      <c r="AA132" s="7">
        <f>IF(Y132="",0,IF(ABS((Y132-Z132))&lt;=0.001,1,-1))</f>
        <v>1</v>
      </c>
      <c r="AB132" s="29" t="s">
        <v>596</v>
      </c>
      <c r="AC132" s="29" t="s">
        <v>596</v>
      </c>
      <c r="AD132" s="7">
        <v>-1</v>
      </c>
      <c r="AE132" s="47">
        <v>0</v>
      </c>
      <c r="AF132" s="24">
        <f>M132+P132+S132+U132+X132+AA132+AD132+AE132</f>
        <v>6</v>
      </c>
    </row>
    <row r="133" spans="1:32" ht="105.6">
      <c r="A133" s="27">
        <v>131</v>
      </c>
      <c r="B133" s="28">
        <v>41985.763643541664</v>
      </c>
      <c r="C133" s="29" t="s">
        <v>380</v>
      </c>
      <c r="D133" s="29" t="s">
        <v>381</v>
      </c>
      <c r="E133" s="29">
        <v>225754</v>
      </c>
      <c r="F133" s="6">
        <v>1</v>
      </c>
      <c r="G133" s="6">
        <f>INT(E133/100000)</f>
        <v>2</v>
      </c>
      <c r="H133" s="6">
        <f>INT(($E133-100000*G133)/10000)</f>
        <v>2</v>
      </c>
      <c r="I133" s="6">
        <f>INT(($E133-100000*G133-10000*H133)/1000)</f>
        <v>5</v>
      </c>
      <c r="J133" s="6">
        <f>INT(($E133-100000*$G133-10000*$H133-1000*$I133)/100)</f>
        <v>7</v>
      </c>
      <c r="K133" s="6">
        <f>INT(($E133-100000*$G133-10000*$H133-1000*$I133-100*$J133)/10)</f>
        <v>5</v>
      </c>
      <c r="L133" s="6">
        <f>INT(($E133-100000*$G133-10000*$H133-1000*$I133-100*$J133-10*$K133))</f>
        <v>4</v>
      </c>
      <c r="M133" s="7">
        <v>2</v>
      </c>
      <c r="N133" s="30">
        <v>9.5</v>
      </c>
      <c r="O133" s="11">
        <f>G133+2*K133-L133/(1+J133)-H133</f>
        <v>9.5</v>
      </c>
      <c r="P133" s="7">
        <f>IF(N133="",0,IF(ABS((N133-O133))&lt;=0.01,1,-1))</f>
        <v>1</v>
      </c>
      <c r="Q133" s="30">
        <v>0.96909999999999996</v>
      </c>
      <c r="R133" s="19">
        <f>IF(L133 &lt; K133,10*LOG10(K133/L133),10*LOG10(L133/K133))</f>
        <v>0.96910013008056417</v>
      </c>
      <c r="S133" s="7">
        <f>IF(Q133="",0,IF(ABS((Q133-R133))&lt;=0.01,1,-1))</f>
        <v>1</v>
      </c>
      <c r="T133" s="33" t="s">
        <v>562</v>
      </c>
      <c r="U133" s="7">
        <v>1</v>
      </c>
      <c r="V133" s="29">
        <v>75</v>
      </c>
      <c r="W133" s="20">
        <f>(1+L133)*(1+2+3+4+5)</f>
        <v>75</v>
      </c>
      <c r="X133" s="7">
        <f>IF(V133="",0,IF(ABS((V133-W133))&lt;=0.01,1,-1))</f>
        <v>1</v>
      </c>
      <c r="Y133" s="30">
        <v>4</v>
      </c>
      <c r="Z133" s="20">
        <f>IF(L133&lt;3,10-L133,IF(L133&gt;6,1/L133,L133))</f>
        <v>4</v>
      </c>
      <c r="AA133" s="7">
        <f>IF(Y133="",0,IF(ABS((Y133-Z133))&lt;=0.001,1,-1))</f>
        <v>1</v>
      </c>
      <c r="AB133" s="29" t="s">
        <v>593</v>
      </c>
      <c r="AC133" s="29" t="e">
        <f>20*LOG(p/(2*E-5))/LOG(10)</f>
        <v>#NAME?</v>
      </c>
      <c r="AD133" s="7">
        <v>-1</v>
      </c>
      <c r="AE133" s="47">
        <v>0</v>
      </c>
      <c r="AF133" s="24">
        <f>M133+P133+S133+U133+X133+AA133+AD133+AE133</f>
        <v>6</v>
      </c>
    </row>
    <row r="134" spans="1:32">
      <c r="A134" s="27">
        <v>132</v>
      </c>
      <c r="B134" s="28">
        <v>41985.764645729163</v>
      </c>
      <c r="C134" s="29" t="s">
        <v>409</v>
      </c>
      <c r="D134" s="29" t="s">
        <v>410</v>
      </c>
      <c r="E134" s="29">
        <v>218915</v>
      </c>
      <c r="F134" s="6">
        <v>1</v>
      </c>
      <c r="G134" s="6">
        <f>INT(E134/100000)</f>
        <v>2</v>
      </c>
      <c r="H134" s="6">
        <f>INT(($E134-100000*G134)/10000)</f>
        <v>1</v>
      </c>
      <c r="I134" s="6">
        <f>INT(($E134-100000*G134-10000*H134)/1000)</f>
        <v>8</v>
      </c>
      <c r="J134" s="6">
        <f>INT(($E134-100000*$G134-10000*$H134-1000*$I134)/100)</f>
        <v>9</v>
      </c>
      <c r="K134" s="6">
        <f>INT(($E134-100000*$G134-10000*$H134-1000*$I134-100*$J134)/10)</f>
        <v>1</v>
      </c>
      <c r="L134" s="6">
        <f>INT(($E134-100000*$G134-10000*$H134-1000*$I134-100*$J134-10*$K134))</f>
        <v>5</v>
      </c>
      <c r="M134" s="7">
        <v>2</v>
      </c>
      <c r="N134" s="30">
        <v>2.5</v>
      </c>
      <c r="O134" s="11">
        <f>G134+2*K134-L134/(1+J134)-H134</f>
        <v>2.5</v>
      </c>
      <c r="P134" s="7">
        <f>IF(N134="",0,IF(ABS((N134-O134))&lt;=0.01,1,-1))</f>
        <v>1</v>
      </c>
      <c r="Q134" s="30">
        <v>6.99</v>
      </c>
      <c r="R134" s="19">
        <f>IF(L134 &lt; K134,10*LOG10(K134/L134),10*LOG10(L134/K134))</f>
        <v>6.9897000433601884</v>
      </c>
      <c r="S134" s="7">
        <f>IF(Q134="",0,IF(ABS((Q134-R134))&lt;=0.01,1,-1))</f>
        <v>1</v>
      </c>
      <c r="T134" s="33" t="s">
        <v>411</v>
      </c>
      <c r="U134" s="7">
        <v>1</v>
      </c>
      <c r="V134" s="29">
        <v>90</v>
      </c>
      <c r="W134" s="20">
        <f>(1+L134)*(1+2+3+4+5)</f>
        <v>90</v>
      </c>
      <c r="X134" s="7">
        <f>IF(V134="",0,IF(ABS((V134-W134))&lt;=0.01,1,-1))</f>
        <v>1</v>
      </c>
      <c r="Y134" s="30">
        <v>5</v>
      </c>
      <c r="Z134" s="20">
        <f>IF(L134&lt;3,10-L134,IF(L134&gt;6,1/L134,L134))</f>
        <v>5</v>
      </c>
      <c r="AA134" s="7">
        <f>IF(Y134="",0,IF(ABS((Y134-Z134))&lt;=0.001,1,-1))</f>
        <v>1</v>
      </c>
      <c r="AB134" s="29" t="s">
        <v>593</v>
      </c>
      <c r="AC134" s="29" t="e">
        <f>20*LOG(p/(2*E-5))/LOG(10)</f>
        <v>#NAME?</v>
      </c>
      <c r="AD134" s="7">
        <v>-1</v>
      </c>
      <c r="AE134" s="47">
        <v>0</v>
      </c>
      <c r="AF134" s="24">
        <f>M134+P134+S134+U134+X134+AA134+AD134+AE134</f>
        <v>6</v>
      </c>
    </row>
    <row r="135" spans="1:32" ht="105.6">
      <c r="A135" s="27">
        <v>133</v>
      </c>
      <c r="B135" s="28">
        <v>41985.765294791665</v>
      </c>
      <c r="C135" s="29" t="s">
        <v>412</v>
      </c>
      <c r="D135" s="29" t="s">
        <v>413</v>
      </c>
      <c r="E135" s="29">
        <v>253884</v>
      </c>
      <c r="F135" s="6">
        <v>1</v>
      </c>
      <c r="G135" s="6">
        <f>INT(E135/100000)</f>
        <v>2</v>
      </c>
      <c r="H135" s="6">
        <f>INT(($E135-100000*G135)/10000)</f>
        <v>5</v>
      </c>
      <c r="I135" s="6">
        <f>INT(($E135-100000*G135-10000*H135)/1000)</f>
        <v>3</v>
      </c>
      <c r="J135" s="6">
        <f>INT(($E135-100000*$G135-10000*$H135-1000*$I135)/100)</f>
        <v>8</v>
      </c>
      <c r="K135" s="6">
        <f>INT(($E135-100000*$G135-10000*$H135-1000*$I135-100*$J135)/10)</f>
        <v>8</v>
      </c>
      <c r="L135" s="6">
        <f>INT(($E135-100000*$G135-10000*$H135-1000*$I135-100*$J135-10*$K135))</f>
        <v>4</v>
      </c>
      <c r="M135" s="7">
        <v>2</v>
      </c>
      <c r="N135" s="30">
        <v>12.55</v>
      </c>
      <c r="O135" s="11">
        <f>G135+2*K135-L135/(1+J135)-H135</f>
        <v>12.555555555555557</v>
      </c>
      <c r="P135" s="7">
        <f>IF(N135="",0,IF(ABS((N135-O135))&lt;=0.01,1,-1))</f>
        <v>1</v>
      </c>
      <c r="Q135" s="30">
        <v>3.0102999566398099</v>
      </c>
      <c r="R135" s="19">
        <f>IF(L135 &lt; K135,10*LOG10(K135/L135),10*LOG10(L135/K135))</f>
        <v>3.0102999566398121</v>
      </c>
      <c r="S135" s="7">
        <f>IF(Q135="",0,IF(ABS((Q135-R135))&lt;=0.01,1,-1))</f>
        <v>1</v>
      </c>
      <c r="T135" s="29" t="s">
        <v>414</v>
      </c>
      <c r="U135" s="7">
        <v>-1</v>
      </c>
      <c r="V135" s="29">
        <v>75</v>
      </c>
      <c r="W135" s="20">
        <f>(1+L135)*(1+2+3+4+5)</f>
        <v>75</v>
      </c>
      <c r="X135" s="7">
        <f>IF(V135="",0,IF(ABS((V135-W135))&lt;=0.01,1,-1))</f>
        <v>1</v>
      </c>
      <c r="Y135" s="30">
        <v>4</v>
      </c>
      <c r="Z135" s="20">
        <f>IF(L135&lt;3,10-L135,IF(L135&gt;6,1/L135,L135))</f>
        <v>4</v>
      </c>
      <c r="AA135" s="7">
        <f>IF(Y135="",0,IF(ABS((Y135-Z135))&lt;=0.001,1,-1))</f>
        <v>1</v>
      </c>
      <c r="AB135" s="29" t="s">
        <v>415</v>
      </c>
      <c r="AC135" s="29">
        <f>20*LOG((p/0.00002))/LOG(10)</f>
        <v>93.979400086720375</v>
      </c>
      <c r="AD135" s="7">
        <f>IF(AB135="",0,IF(ABS((AC135-93.9794))&lt;=0.01,1,-1))</f>
        <v>1</v>
      </c>
      <c r="AE135" s="47">
        <v>0</v>
      </c>
      <c r="AF135" s="24">
        <f>M135+P135+S135+U135+X135+AA135+AD135+AE135</f>
        <v>6</v>
      </c>
    </row>
    <row r="136" spans="1:32" ht="105.6">
      <c r="A136" s="27">
        <v>134</v>
      </c>
      <c r="B136" s="28">
        <v>41985.76475149305</v>
      </c>
      <c r="C136" s="29" t="s">
        <v>416</v>
      </c>
      <c r="D136" s="29" t="s">
        <v>417</v>
      </c>
      <c r="E136" s="29">
        <v>253994</v>
      </c>
      <c r="F136" s="6">
        <v>1</v>
      </c>
      <c r="G136" s="6">
        <f>INT(E136/100000)</f>
        <v>2</v>
      </c>
      <c r="H136" s="6">
        <f>INT(($E136-100000*G136)/10000)</f>
        <v>5</v>
      </c>
      <c r="I136" s="6">
        <f>INT(($E136-100000*G136-10000*H136)/1000)</f>
        <v>3</v>
      </c>
      <c r="J136" s="6">
        <f>INT(($E136-100000*$G136-10000*$H136-1000*$I136)/100)</f>
        <v>9</v>
      </c>
      <c r="K136" s="6">
        <f>INT(($E136-100000*$G136-10000*$H136-1000*$I136-100*$J136)/10)</f>
        <v>9</v>
      </c>
      <c r="L136" s="6">
        <f>INT(($E136-100000*$G136-10000*$H136-1000*$I136-100*$J136-10*$K136))</f>
        <v>4</v>
      </c>
      <c r="M136" s="7">
        <v>2</v>
      </c>
      <c r="N136" s="30">
        <v>14.6</v>
      </c>
      <c r="O136" s="11">
        <f>G136+2*K136-L136/(1+J136)-H136</f>
        <v>14.600000000000001</v>
      </c>
      <c r="P136" s="7">
        <f>IF(N136="",0,IF(ABS((N136-O136))&lt;=0.01,1,-1))</f>
        <v>1</v>
      </c>
      <c r="Q136" s="30">
        <v>-3.5218251811136199</v>
      </c>
      <c r="R136" s="19">
        <f>IF(L136 &lt; K136,10*LOG10(K136/L136),10*LOG10(L136/K136))</f>
        <v>3.5218251811136247</v>
      </c>
      <c r="S136" s="7">
        <f>IF(Q136="",0,IF(ABS((Q136-R136))&lt;=0.01,1,-1))</f>
        <v>-1</v>
      </c>
      <c r="T136" s="29" t="s">
        <v>418</v>
      </c>
      <c r="U136" s="7">
        <v>1</v>
      </c>
      <c r="V136" s="29">
        <v>75</v>
      </c>
      <c r="W136" s="20">
        <f>(1+L136)*(1+2+3+4+5)</f>
        <v>75</v>
      </c>
      <c r="X136" s="7">
        <f>IF(V136="",0,IF(ABS((V136-W136))&lt;=0.01,1,-1))</f>
        <v>1</v>
      </c>
      <c r="Y136" s="30">
        <v>4</v>
      </c>
      <c r="Z136" s="20">
        <f>IF(L136&lt;3,10-L136,IF(L136&gt;6,1/L136,L136))</f>
        <v>4</v>
      </c>
      <c r="AA136" s="7">
        <f>IF(Y136="",0,IF(ABS((Y136-Z136))&lt;=0.001,1,-1))</f>
        <v>1</v>
      </c>
      <c r="AB136" s="29" t="s">
        <v>199</v>
      </c>
      <c r="AC136" s="29">
        <f>20*LOG(p/0.00002)/LOG(10)</f>
        <v>93.979400086720375</v>
      </c>
      <c r="AD136" s="7">
        <f>IF(AB136="",0,IF(ABS((AC136-93.9794))&lt;=0.01,1,-1))</f>
        <v>1</v>
      </c>
      <c r="AE136" s="47">
        <v>0</v>
      </c>
      <c r="AF136" s="24">
        <f>M136+P136+S136+U136+X136+AA136+AD136+AE136</f>
        <v>6</v>
      </c>
    </row>
    <row r="137" spans="1:32">
      <c r="A137" s="27">
        <v>135</v>
      </c>
      <c r="B137" s="28">
        <v>41985.764805347229</v>
      </c>
      <c r="C137" s="29" t="s">
        <v>419</v>
      </c>
      <c r="D137" s="29" t="s">
        <v>420</v>
      </c>
      <c r="E137" s="29">
        <v>240065</v>
      </c>
      <c r="F137" s="6">
        <v>1</v>
      </c>
      <c r="G137" s="6">
        <f>INT(E137/100000)</f>
        <v>2</v>
      </c>
      <c r="H137" s="6">
        <f>INT(($E137-100000*G137)/10000)</f>
        <v>4</v>
      </c>
      <c r="I137" s="6">
        <f>INT(($E137-100000*G137-10000*H137)/1000)</f>
        <v>0</v>
      </c>
      <c r="J137" s="6">
        <f>INT(($E137-100000*$G137-10000*$H137-1000*$I137)/100)</f>
        <v>0</v>
      </c>
      <c r="K137" s="6">
        <f>INT(($E137-100000*$G137-10000*$H137-1000*$I137-100*$J137)/10)</f>
        <v>6</v>
      </c>
      <c r="L137" s="6">
        <f>INT(($E137-100000*$G137-10000*$H137-1000*$I137-100*$J137-10*$K137))</f>
        <v>5</v>
      </c>
      <c r="M137" s="7">
        <v>2</v>
      </c>
      <c r="N137" s="30">
        <v>5</v>
      </c>
      <c r="O137" s="11">
        <f>G137+2*K137-L137/(1+J137)-H137</f>
        <v>5</v>
      </c>
      <c r="P137" s="7">
        <f>IF(N137="",0,IF(ABS((N137-O137))&lt;=0.01,1,-1))</f>
        <v>1</v>
      </c>
      <c r="Q137" s="30">
        <v>0.79</v>
      </c>
      <c r="R137" s="19">
        <f>IF(L137 &lt; K137,10*LOG10(K137/L137),10*LOG10(L137/K137))</f>
        <v>0.7918124604762482</v>
      </c>
      <c r="S137" s="7">
        <f>IF(Q137="",0,IF(ABS((Q137-R137))&lt;=0.01,1,-1))</f>
        <v>1</v>
      </c>
      <c r="T137" s="29" t="s">
        <v>421</v>
      </c>
      <c r="U137" s="7">
        <v>1</v>
      </c>
      <c r="V137" s="29">
        <v>90</v>
      </c>
      <c r="W137" s="20">
        <f>(1+L137)*(1+2+3+4+5)</f>
        <v>90</v>
      </c>
      <c r="X137" s="7">
        <f>IF(V137="",0,IF(ABS((V137-W137))&lt;=0.01,1,-1))</f>
        <v>1</v>
      </c>
      <c r="Y137" s="30">
        <v>5</v>
      </c>
      <c r="Z137" s="20">
        <f>IF(L137&lt;3,10-L137,IF(L137&gt;6,1/L137,L137))</f>
        <v>5</v>
      </c>
      <c r="AA137" s="7">
        <f>IF(Y137="",0,IF(ABS((Y137-Z137))&lt;=0.001,1,-1))</f>
        <v>1</v>
      </c>
      <c r="AB137" s="29" t="s">
        <v>595</v>
      </c>
      <c r="AC137" s="29" t="e">
        <f>20*LOG(p/(2*E-5))/LOG(10)</f>
        <v>#NAME?</v>
      </c>
      <c r="AD137" s="7">
        <v>-1</v>
      </c>
      <c r="AE137" s="47">
        <v>0</v>
      </c>
      <c r="AF137" s="24">
        <f>M137+P137+S137+U137+X137+AA137+AD137+AE137</f>
        <v>6</v>
      </c>
    </row>
    <row r="138" spans="1:32">
      <c r="A138" s="27">
        <v>136</v>
      </c>
      <c r="B138" s="28">
        <v>41985.765064606479</v>
      </c>
      <c r="C138" s="29" t="s">
        <v>429</v>
      </c>
      <c r="D138" s="29" t="s">
        <v>430</v>
      </c>
      <c r="E138" s="29">
        <v>239776</v>
      </c>
      <c r="F138" s="6">
        <v>1</v>
      </c>
      <c r="G138" s="6">
        <f>INT(E138/100000)</f>
        <v>2</v>
      </c>
      <c r="H138" s="6">
        <f>INT(($E138-100000*G138)/10000)</f>
        <v>3</v>
      </c>
      <c r="I138" s="6">
        <f>INT(($E138-100000*G138-10000*H138)/1000)</f>
        <v>9</v>
      </c>
      <c r="J138" s="6">
        <f>INT(($E138-100000*$G138-10000*$H138-1000*$I138)/100)</f>
        <v>7</v>
      </c>
      <c r="K138" s="6">
        <f>INT(($E138-100000*$G138-10000*$H138-1000*$I138-100*$J138)/10)</f>
        <v>7</v>
      </c>
      <c r="L138" s="6">
        <f>INT(($E138-100000*$G138-10000*$H138-1000*$I138-100*$J138-10*$K138))</f>
        <v>6</v>
      </c>
      <c r="M138" s="7">
        <v>2</v>
      </c>
      <c r="N138" s="30">
        <v>12.25</v>
      </c>
      <c r="O138" s="11">
        <f>G138+2*K138-L138/(1+J138)-H138</f>
        <v>12.25</v>
      </c>
      <c r="P138" s="7">
        <f>IF(N138="",0,IF(ABS((N138-O138))&lt;=0.01,1,-1))</f>
        <v>1</v>
      </c>
      <c r="Q138" s="30">
        <v>0.66946789630613202</v>
      </c>
      <c r="R138" s="19">
        <f>IF(L138 &lt; K138,10*LOG10(K138/L138),10*LOG10(L138/K138))</f>
        <v>0.66946789630613224</v>
      </c>
      <c r="S138" s="7">
        <f>IF(Q138="",0,IF(ABS((Q138-R138))&lt;=0.01,1,-1))</f>
        <v>1</v>
      </c>
      <c r="T138" s="33" t="s">
        <v>431</v>
      </c>
      <c r="U138" s="7">
        <v>1</v>
      </c>
      <c r="V138" s="29">
        <v>105</v>
      </c>
      <c r="W138" s="20">
        <f>(1+L138)*(1+2+3+4+5)</f>
        <v>105</v>
      </c>
      <c r="X138" s="7">
        <f>IF(V138="",0,IF(ABS((V138-W138))&lt;=0.01,1,-1))</f>
        <v>1</v>
      </c>
      <c r="Y138" s="30">
        <v>6</v>
      </c>
      <c r="Z138" s="20">
        <f>IF(L138&lt;3,10-L138,IF(L138&gt;6,1/L138,L138))</f>
        <v>6</v>
      </c>
      <c r="AA138" s="7">
        <f>IF(Y138="",0,IF(ABS((Y138-Z138))&lt;=0.001,1,-1))</f>
        <v>1</v>
      </c>
      <c r="AB138" s="29" t="s">
        <v>598</v>
      </c>
      <c r="AC138" s="29" t="e">
        <f>SPL+20*LOG(p/Prif)/LOG(10)</f>
        <v>#NAME?</v>
      </c>
      <c r="AD138" s="7">
        <v>-1</v>
      </c>
      <c r="AE138" s="47">
        <v>0</v>
      </c>
      <c r="AF138" s="24">
        <f>M138+P138+S138+U138+X138+AA138+AD138+AE138</f>
        <v>6</v>
      </c>
    </row>
    <row r="139" spans="1:32">
      <c r="A139" s="27">
        <v>137</v>
      </c>
      <c r="B139" s="28">
        <v>41985.765192974533</v>
      </c>
      <c r="C139" s="29" t="s">
        <v>432</v>
      </c>
      <c r="D139" s="29" t="s">
        <v>433</v>
      </c>
      <c r="E139" s="29">
        <v>239314</v>
      </c>
      <c r="F139" s="6">
        <v>1</v>
      </c>
      <c r="G139" s="6">
        <f>INT(E139/100000)</f>
        <v>2</v>
      </c>
      <c r="H139" s="6">
        <f>INT(($E139-100000*G139)/10000)</f>
        <v>3</v>
      </c>
      <c r="I139" s="6">
        <f>INT(($E139-100000*G139-10000*H139)/1000)</f>
        <v>9</v>
      </c>
      <c r="J139" s="6">
        <f>INT(($E139-100000*$G139-10000*$H139-1000*$I139)/100)</f>
        <v>3</v>
      </c>
      <c r="K139" s="6">
        <f>INT(($E139-100000*$G139-10000*$H139-1000*$I139-100*$J139)/10)</f>
        <v>1</v>
      </c>
      <c r="L139" s="6">
        <f>INT(($E139-100000*$G139-10000*$H139-1000*$I139-100*$J139-10*$K139))</f>
        <v>4</v>
      </c>
      <c r="M139" s="7">
        <v>2</v>
      </c>
      <c r="N139" s="30">
        <v>0</v>
      </c>
      <c r="O139" s="11">
        <f>G139+2*K139-L139/(1+J139)-H139</f>
        <v>0</v>
      </c>
      <c r="P139" s="7">
        <f>IF(N139="",0,IF(ABS((N139-O139))&lt;=0.01,1,-1))</f>
        <v>1</v>
      </c>
      <c r="Q139" s="30">
        <v>6.0205999132796197</v>
      </c>
      <c r="R139" s="19">
        <f>IF(L139 &lt; K139,10*LOG10(K139/L139),10*LOG10(L139/K139))</f>
        <v>6.0205999132796242</v>
      </c>
      <c r="S139" s="7">
        <f>IF(Q139="",0,IF(ABS((Q139-R139))&lt;=0.01,1,-1))</f>
        <v>1</v>
      </c>
      <c r="T139" s="33" t="s">
        <v>434</v>
      </c>
      <c r="U139" s="7">
        <v>1</v>
      </c>
      <c r="V139" s="29">
        <v>75</v>
      </c>
      <c r="W139" s="20">
        <f>(1+L139)*(1+2+3+4+5)</f>
        <v>75</v>
      </c>
      <c r="X139" s="7">
        <f>IF(V139="",0,IF(ABS((V139-W139))&lt;=0.01,1,-1))</f>
        <v>1</v>
      </c>
      <c r="Y139" s="30">
        <v>4</v>
      </c>
      <c r="Z139" s="20">
        <f>IF(L139&lt;3,10-L139,IF(L139&gt;6,1/L139,L139))</f>
        <v>4</v>
      </c>
      <c r="AA139" s="7">
        <f>IF(Y139="",0,IF(ABS((Y139-Z139))&lt;=0.001,1,-1))</f>
        <v>1</v>
      </c>
      <c r="AB139" s="29" t="s">
        <v>598</v>
      </c>
      <c r="AC139" s="29" t="e">
        <f>SPL+20*LOG(p/Prif)/LOG(10)</f>
        <v>#NAME?</v>
      </c>
      <c r="AD139" s="7">
        <v>-1</v>
      </c>
      <c r="AE139" s="47">
        <v>0</v>
      </c>
      <c r="AF139" s="24">
        <f>M139+P139+S139+U139+X139+AA139+AD139+AE139</f>
        <v>6</v>
      </c>
    </row>
    <row r="140" spans="1:32" ht="105.6">
      <c r="A140" s="27">
        <v>138</v>
      </c>
      <c r="B140" s="28">
        <v>41985.765580000007</v>
      </c>
      <c r="C140" s="29" t="s">
        <v>444</v>
      </c>
      <c r="D140" s="29" t="s">
        <v>445</v>
      </c>
      <c r="E140" s="29">
        <v>240053</v>
      </c>
      <c r="F140" s="6">
        <v>1</v>
      </c>
      <c r="G140" s="6">
        <f>INT(E140/100000)</f>
        <v>2</v>
      </c>
      <c r="H140" s="6">
        <f>INT(($E140-100000*G140)/10000)</f>
        <v>4</v>
      </c>
      <c r="I140" s="6">
        <f>INT(($E140-100000*G140-10000*H140)/1000)</f>
        <v>0</v>
      </c>
      <c r="J140" s="6">
        <f>INT(($E140-100000*$G140-10000*$H140-1000*$I140)/100)</f>
        <v>0</v>
      </c>
      <c r="K140" s="6">
        <f>INT(($E140-100000*$G140-10000*$H140-1000*$I140-100*$J140)/10)</f>
        <v>5</v>
      </c>
      <c r="L140" s="6">
        <f>INT(($E140-100000*$G140-10000*$H140-1000*$I140-100*$J140-10*$K140))</f>
        <v>3</v>
      </c>
      <c r="M140" s="7">
        <v>2</v>
      </c>
      <c r="N140" s="30">
        <v>5</v>
      </c>
      <c r="O140" s="11">
        <f>G140+2*K140-L140/(1+J140)-H140</f>
        <v>5</v>
      </c>
      <c r="P140" s="7">
        <f>IF(N140="",0,IF(ABS((N140-O140))&lt;=0.01,1,-1))</f>
        <v>1</v>
      </c>
      <c r="Q140" s="30">
        <v>2.2184874961635601</v>
      </c>
      <c r="R140" s="19">
        <f>IF(L140 &lt; K140,10*LOG10(K140/L140),10*LOG10(L140/K140))</f>
        <v>2.2184874961635641</v>
      </c>
      <c r="S140" s="7">
        <f>IF(Q140="",0,IF(ABS((Q140-R140))&lt;=0.01,1,-1))</f>
        <v>1</v>
      </c>
      <c r="T140" s="33" t="s">
        <v>446</v>
      </c>
      <c r="U140" s="7">
        <v>1</v>
      </c>
      <c r="V140" s="29">
        <v>60</v>
      </c>
      <c r="W140" s="20">
        <f>(1+L140)*(1+2+3+4+5)</f>
        <v>60</v>
      </c>
      <c r="X140" s="7">
        <f>IF(V140="",0,IF(ABS((V140-W140))&lt;=0.01,1,-1))</f>
        <v>1</v>
      </c>
      <c r="Y140" s="30">
        <v>3</v>
      </c>
      <c r="Z140" s="20">
        <f>IF(L140&lt;3,10-L140,IF(L140&gt;6,1/L140,L140))</f>
        <v>3</v>
      </c>
      <c r="AA140" s="7">
        <f>IF(Y140="",0,IF(ABS((Y140-Z140))&lt;=0.001,1,-1))</f>
        <v>1</v>
      </c>
      <c r="AB140" s="29" t="s">
        <v>598</v>
      </c>
      <c r="AC140" s="29" t="e">
        <f>SPL+20*LOG(p/Prif)/LOG(10)</f>
        <v>#NAME?</v>
      </c>
      <c r="AD140" s="7">
        <v>-1</v>
      </c>
      <c r="AE140" s="47">
        <v>0</v>
      </c>
      <c r="AF140" s="24">
        <f>M140+P140+S140+U140+X140+AA140+AD140+AE140</f>
        <v>6</v>
      </c>
    </row>
    <row r="141" spans="1:32" ht="105.6">
      <c r="A141" s="27">
        <v>139</v>
      </c>
      <c r="B141" s="28">
        <v>41985.765893773147</v>
      </c>
      <c r="C141" s="29" t="s">
        <v>449</v>
      </c>
      <c r="D141" s="29" t="s">
        <v>450</v>
      </c>
      <c r="E141" s="29">
        <v>243620</v>
      </c>
      <c r="F141" s="6">
        <v>1</v>
      </c>
      <c r="G141" s="6">
        <f>INT(E141/100000)</f>
        <v>2</v>
      </c>
      <c r="H141" s="6">
        <f>INT(($E141-100000*G141)/10000)</f>
        <v>4</v>
      </c>
      <c r="I141" s="6">
        <f>INT(($E141-100000*G141-10000*H141)/1000)</f>
        <v>3</v>
      </c>
      <c r="J141" s="6">
        <f>INT(($E141-100000*$G141-10000*$H141-1000*$I141)/100)</f>
        <v>6</v>
      </c>
      <c r="K141" s="6">
        <f>INT(($E141-100000*$G141-10000*$H141-1000*$I141-100*$J141)/10)</f>
        <v>2</v>
      </c>
      <c r="L141" s="6">
        <f>INT(($E141-100000*$G141-10000*$H141-1000*$I141-100*$J141-10*$K141))</f>
        <v>0</v>
      </c>
      <c r="M141" s="7">
        <v>2</v>
      </c>
      <c r="N141" s="30">
        <v>2</v>
      </c>
      <c r="O141" s="11">
        <f>G141+2*K141-L141/(1+J141)-H141</f>
        <v>2</v>
      </c>
      <c r="P141" s="7">
        <f>IF(N141="",0,IF(ABS((N141-O141))&lt;=0.01,1,-1))</f>
        <v>1</v>
      </c>
      <c r="Q141" s="30" t="s">
        <v>451</v>
      </c>
      <c r="R141" s="19" t="e">
        <f>IF(L141 &lt; K141,10*LOG10(K141/L141),10*LOG10(L141/K141))</f>
        <v>#DIV/0!</v>
      </c>
      <c r="S141" s="7">
        <v>1</v>
      </c>
      <c r="T141" s="33" t="s">
        <v>452</v>
      </c>
      <c r="U141" s="7">
        <v>1</v>
      </c>
      <c r="V141" s="29">
        <v>15</v>
      </c>
      <c r="W141" s="20">
        <f>(1+L141)*(1+2+3+4+5)</f>
        <v>15</v>
      </c>
      <c r="X141" s="7">
        <f>IF(V141="",0,IF(ABS((V141-W141))&lt;=0.01,1,-1))</f>
        <v>1</v>
      </c>
      <c r="Y141" s="30">
        <v>10</v>
      </c>
      <c r="Z141" s="20">
        <f>IF(L141&lt;3,10-L141,IF(L141&gt;6,1/L141,L141))</f>
        <v>10</v>
      </c>
      <c r="AA141" s="7">
        <f>IF(Y141="",0,IF(ABS((Y141-Z141))&lt;=0.001,1,-1))</f>
        <v>1</v>
      </c>
      <c r="AB141" s="29" t="s">
        <v>598</v>
      </c>
      <c r="AC141" s="29" t="e">
        <f>SPL+20*LOG(p/Prif)/LOG(10)</f>
        <v>#NAME?</v>
      </c>
      <c r="AD141" s="7">
        <v>-1</v>
      </c>
      <c r="AE141" s="47">
        <v>0</v>
      </c>
      <c r="AF141" s="24">
        <f>M141+P141+S141+U141+X141+AA141+AD141+AE141</f>
        <v>6</v>
      </c>
    </row>
    <row r="142" spans="1:32" ht="105.6">
      <c r="A142" s="27">
        <v>140</v>
      </c>
      <c r="B142" s="28">
        <v>41985.76598956019</v>
      </c>
      <c r="C142" s="29" t="s">
        <v>453</v>
      </c>
      <c r="D142" s="29" t="s">
        <v>454</v>
      </c>
      <c r="E142" s="29">
        <v>240058</v>
      </c>
      <c r="F142" s="6">
        <v>1</v>
      </c>
      <c r="G142" s="6">
        <f>INT(E142/100000)</f>
        <v>2</v>
      </c>
      <c r="H142" s="6">
        <f>INT(($E142-100000*G142)/10000)</f>
        <v>4</v>
      </c>
      <c r="I142" s="6">
        <f>INT(($E142-100000*G142-10000*H142)/1000)</f>
        <v>0</v>
      </c>
      <c r="J142" s="6">
        <f>INT(($E142-100000*$G142-10000*$H142-1000*$I142)/100)</f>
        <v>0</v>
      </c>
      <c r="K142" s="6">
        <f>INT(($E142-100000*$G142-10000*$H142-1000*$I142-100*$J142)/10)</f>
        <v>5</v>
      </c>
      <c r="L142" s="6">
        <f>INT(($E142-100000*$G142-10000*$H142-1000*$I142-100*$J142-10*$K142))</f>
        <v>8</v>
      </c>
      <c r="M142" s="7">
        <v>2</v>
      </c>
      <c r="N142" s="30">
        <v>0</v>
      </c>
      <c r="O142" s="11">
        <f>G142+2*K142-L142/(1+J142)-H142</f>
        <v>0</v>
      </c>
      <c r="P142" s="7">
        <f>IF(N142="",0,IF(ABS((N142-O142))&lt;=0.01,1,-1))</f>
        <v>1</v>
      </c>
      <c r="Q142" s="30">
        <v>2.0411998265592399</v>
      </c>
      <c r="R142" s="19">
        <f>IF(L142 &lt; K142,10*LOG10(K142/L142),10*LOG10(L142/K142))</f>
        <v>2.0411998265592479</v>
      </c>
      <c r="S142" s="7">
        <f>IF(Q142="",0,IF(ABS((Q142-R142))&lt;=0.01,1,-1))</f>
        <v>1</v>
      </c>
      <c r="T142" s="33" t="s">
        <v>455</v>
      </c>
      <c r="U142" s="7">
        <v>1</v>
      </c>
      <c r="V142" s="29">
        <v>135</v>
      </c>
      <c r="W142" s="20">
        <f>(1+L142)*(1+2+3+4+5)</f>
        <v>135</v>
      </c>
      <c r="X142" s="7">
        <f>IF(V142="",0,IF(ABS((V142-W142))&lt;=0.01,1,-1))</f>
        <v>1</v>
      </c>
      <c r="Y142" s="30">
        <v>0.125</v>
      </c>
      <c r="Z142" s="20">
        <f>IF(L142&lt;3,10-L142,IF(L142&gt;6,1/L142,L142))</f>
        <v>0.125</v>
      </c>
      <c r="AA142" s="7">
        <f>IF(Y142="",0,IF(ABS((Y142-Z142))&lt;=0.001,1,-1))</f>
        <v>1</v>
      </c>
      <c r="AB142" s="29" t="s">
        <v>598</v>
      </c>
      <c r="AC142" s="29" t="e">
        <f>SPL+20*LOG(p/Prif)/LOG(10)</f>
        <v>#NAME?</v>
      </c>
      <c r="AD142" s="7">
        <v>-1</v>
      </c>
      <c r="AE142" s="47">
        <v>0</v>
      </c>
      <c r="AF142" s="24">
        <f>M142+P142+S142+U142+X142+AA142+AD142+AE142</f>
        <v>6</v>
      </c>
    </row>
    <row r="143" spans="1:32" ht="105.6">
      <c r="A143" s="27">
        <v>141</v>
      </c>
      <c r="B143" s="28">
        <v>41986.419998993057</v>
      </c>
      <c r="C143" s="29" t="s">
        <v>456</v>
      </c>
      <c r="D143" s="29" t="s">
        <v>457</v>
      </c>
      <c r="E143" s="29">
        <v>255013</v>
      </c>
      <c r="F143" s="6">
        <v>1</v>
      </c>
      <c r="G143" s="6">
        <f>INT(E143/100000)</f>
        <v>2</v>
      </c>
      <c r="H143" s="6">
        <f>INT(($E143-100000*G143)/10000)</f>
        <v>5</v>
      </c>
      <c r="I143" s="6">
        <f>INT(($E143-100000*G143-10000*H143)/1000)</f>
        <v>5</v>
      </c>
      <c r="J143" s="6">
        <f>INT(($E143-100000*$G143-10000*$H143-1000*$I143)/100)</f>
        <v>0</v>
      </c>
      <c r="K143" s="6">
        <f>INT(($E143-100000*$G143-10000*$H143-1000*$I143-100*$J143)/10)</f>
        <v>1</v>
      </c>
      <c r="L143" s="6">
        <f>INT(($E143-100000*$G143-10000*$H143-1000*$I143-100*$J143-10*$K143))</f>
        <v>3</v>
      </c>
      <c r="M143" s="7">
        <v>2</v>
      </c>
      <c r="N143" s="30">
        <v>-4</v>
      </c>
      <c r="O143" s="11">
        <f>G143+2*K143-L143/(1+J143)-H143</f>
        <v>-4</v>
      </c>
      <c r="P143" s="7">
        <f>IF(N143="",0,IF(ABS((N143-O143))&lt;=0.01,1,-1))</f>
        <v>1</v>
      </c>
      <c r="Q143" s="30">
        <v>-4.7712125471966198</v>
      </c>
      <c r="R143" s="19">
        <f>IF(L143 &lt; K143,10*LOG10(K143/L143),10*LOG10(L143/K143))</f>
        <v>4.7712125471966242</v>
      </c>
      <c r="S143" s="7">
        <f>IF(Q143="",0,IF(ABS((Q143-R143))&lt;=0.01,1,-1))</f>
        <v>-1</v>
      </c>
      <c r="T143" s="29" t="s">
        <v>458</v>
      </c>
      <c r="U143" s="7">
        <v>1</v>
      </c>
      <c r="V143" s="29">
        <v>60</v>
      </c>
      <c r="W143" s="20">
        <f>(1+L143)*(1+2+3+4+5)</f>
        <v>60</v>
      </c>
      <c r="X143" s="7">
        <f>IF(V143="",0,IF(ABS((V143-W143))&lt;=0.01,1,-1))</f>
        <v>1</v>
      </c>
      <c r="Y143" s="30">
        <v>3</v>
      </c>
      <c r="Z143" s="20">
        <f>IF(L143&lt;3,10-L143,IF(L143&gt;6,1/L143,L143))</f>
        <v>3</v>
      </c>
      <c r="AA143" s="7">
        <f>IF(Y143="",0,IF(ABS((Y143-Z143))&lt;=0.001,1,-1))</f>
        <v>1</v>
      </c>
      <c r="AB143" s="29" t="s">
        <v>199</v>
      </c>
      <c r="AC143" s="29">
        <f>20*LOG(p/0.00002)/LOG(10)</f>
        <v>93.979400086720375</v>
      </c>
      <c r="AD143" s="7">
        <f>IF(AB143="",0,IF(ABS((AC143-93.9794))&lt;=0.01,1,-1))</f>
        <v>1</v>
      </c>
      <c r="AE143" s="47">
        <v>0</v>
      </c>
      <c r="AF143" s="24">
        <f>M143+P143+S143+U143+X143+AA143+AD143+AE143</f>
        <v>6</v>
      </c>
    </row>
    <row r="144" spans="1:32" ht="105.6">
      <c r="A144" s="27">
        <v>142</v>
      </c>
      <c r="B144" s="28">
        <v>41985.754036238424</v>
      </c>
      <c r="C144" s="29" t="s">
        <v>97</v>
      </c>
      <c r="D144" s="29" t="s">
        <v>98</v>
      </c>
      <c r="E144" s="29">
        <v>233187</v>
      </c>
      <c r="F144" s="6">
        <v>1</v>
      </c>
      <c r="G144" s="6">
        <f>INT(E144/100000)</f>
        <v>2</v>
      </c>
      <c r="H144" s="6">
        <f>INT(($E144-100000*G144)/10000)</f>
        <v>3</v>
      </c>
      <c r="I144" s="6">
        <f>INT(($E144-100000*G144-10000*H144)/1000)</f>
        <v>3</v>
      </c>
      <c r="J144" s="6">
        <f>INT(($E144-100000*$G144-10000*$H144-1000*$I144)/100)</f>
        <v>1</v>
      </c>
      <c r="K144" s="6">
        <f>INT(($E144-100000*$G144-10000*$H144-1000*$I144-100*$J144)/10)</f>
        <v>8</v>
      </c>
      <c r="L144" s="6">
        <f>INT(($E144-100000*$G144-10000*$H144-1000*$I144-100*$J144-10*$K144))</f>
        <v>7</v>
      </c>
      <c r="M144" s="7">
        <v>2</v>
      </c>
      <c r="N144" s="30">
        <v>11.5</v>
      </c>
      <c r="O144" s="11">
        <f>G144+2*K144-L144/(1+J144)-H144</f>
        <v>11.5</v>
      </c>
      <c r="P144" s="7">
        <f>IF(N144="",0,IF(ABS((N144-O144))&lt;=0.01,1,-1))</f>
        <v>1</v>
      </c>
      <c r="Q144" s="30">
        <v>0.57999999999999996</v>
      </c>
      <c r="R144" s="19">
        <f>IF(L144 &lt; K144,10*LOG10(K144/L144),10*LOG10(L144/K144))</f>
        <v>0.57991946977686737</v>
      </c>
      <c r="S144" s="7">
        <f>IF(Q144="",0,IF(ABS((Q144-R144))&lt;=0.01,1,-1))</f>
        <v>1</v>
      </c>
      <c r="T144" s="33" t="s">
        <v>99</v>
      </c>
      <c r="U144" s="7">
        <v>1</v>
      </c>
      <c r="V144" s="29">
        <v>120</v>
      </c>
      <c r="W144" s="20">
        <f>(1+L144)*(1+2+3+4+5)</f>
        <v>120</v>
      </c>
      <c r="X144" s="7">
        <f>IF(V144="",0,IF(ABS((V144-W144))&lt;=0.01,1,-1))</f>
        <v>1</v>
      </c>
      <c r="Y144" s="53">
        <v>0.14000000000000001</v>
      </c>
      <c r="Z144" s="20">
        <f>IF(L144&lt;3,10-L144,IF(L144&gt;6,1/L144,L144))</f>
        <v>0.14285714285714285</v>
      </c>
      <c r="AA144" s="7">
        <f>IF(Y144="",0,IF(ABS((Y144-Z144))&lt;=0.001,1,-1))</f>
        <v>-1</v>
      </c>
      <c r="AB144" s="31"/>
      <c r="AC144" s="31"/>
      <c r="AD144" s="7">
        <f>IF(AB144="",0,IF(ABS((AC144-93.9794))&lt;=0.01,1,-1))</f>
        <v>0</v>
      </c>
      <c r="AE144" s="47">
        <v>0</v>
      </c>
      <c r="AF144" s="24">
        <f>M144+P144+S144+U144+X144+AA144+AD144+AE144</f>
        <v>5</v>
      </c>
    </row>
    <row r="145" spans="1:32">
      <c r="A145" s="27">
        <v>143</v>
      </c>
      <c r="B145" s="28">
        <v>41985.754085868059</v>
      </c>
      <c r="C145" s="29" t="s">
        <v>100</v>
      </c>
      <c r="D145" s="29" t="s">
        <v>101</v>
      </c>
      <c r="E145" s="29">
        <v>234019</v>
      </c>
      <c r="F145" s="6">
        <v>1</v>
      </c>
      <c r="G145" s="6">
        <f>INT(E145/100000)</f>
        <v>2</v>
      </c>
      <c r="H145" s="6">
        <f>INT(($E145-100000*G145)/10000)</f>
        <v>3</v>
      </c>
      <c r="I145" s="6">
        <f>INT(($E145-100000*G145-10000*H145)/1000)</f>
        <v>4</v>
      </c>
      <c r="J145" s="6">
        <f>INT(($E145-100000*$G145-10000*$H145-1000*$I145)/100)</f>
        <v>0</v>
      </c>
      <c r="K145" s="6">
        <f>INT(($E145-100000*$G145-10000*$H145-1000*$I145-100*$J145)/10)</f>
        <v>1</v>
      </c>
      <c r="L145" s="6">
        <f>INT(($E145-100000*$G145-10000*$H145-1000*$I145-100*$J145-10*$K145))</f>
        <v>9</v>
      </c>
      <c r="M145" s="7">
        <v>2</v>
      </c>
      <c r="N145" s="30">
        <v>-8</v>
      </c>
      <c r="O145" s="11">
        <f>G145+2*K145-L145/(1+J145)-H145</f>
        <v>-8</v>
      </c>
      <c r="P145" s="7">
        <f>IF(N145="",0,IF(ABS((N145-O145))&lt;=0.01,1,-1))</f>
        <v>1</v>
      </c>
      <c r="Q145" s="30">
        <v>9.5399999999999991</v>
      </c>
      <c r="R145" s="19">
        <f>IF(L145 &lt; K145,10*LOG10(K145/L145),10*LOG10(L145/K145))</f>
        <v>9.5424250943932485</v>
      </c>
      <c r="S145" s="7">
        <f>IF(Q145="",0,IF(ABS((Q145-R145))&lt;=0.01,1,-1))</f>
        <v>1</v>
      </c>
      <c r="T145" s="33" t="s">
        <v>102</v>
      </c>
      <c r="U145" s="7">
        <v>1</v>
      </c>
      <c r="V145" s="29">
        <v>150</v>
      </c>
      <c r="W145" s="20">
        <f>(1+L145)*(1+2+3+4+5)</f>
        <v>150</v>
      </c>
      <c r="X145" s="7">
        <f>IF(V145="",0,IF(ABS((V145-W145))&lt;=0.01,1,-1))</f>
        <v>1</v>
      </c>
      <c r="Y145" s="53">
        <v>0.11</v>
      </c>
      <c r="Z145" s="20">
        <f>IF(L145&lt;3,10-L145,IF(L145&gt;6,1/L145,L145))</f>
        <v>0.1111111111111111</v>
      </c>
      <c r="AA145" s="7">
        <f>IF(Y145="",0,IF(ABS((Y145-Z145))&lt;=0.001,1,-1))</f>
        <v>-1</v>
      </c>
      <c r="AB145" s="31"/>
      <c r="AC145" s="31"/>
      <c r="AD145" s="7">
        <f>IF(AB145="",0,IF(ABS((AC145-93.9794))&lt;=0.01,1,-1))</f>
        <v>0</v>
      </c>
      <c r="AE145" s="47">
        <v>0</v>
      </c>
      <c r="AF145" s="24">
        <f>M145+P145+S145+U145+X145+AA145+AD145+AE145</f>
        <v>5</v>
      </c>
    </row>
    <row r="146" spans="1:32" ht="105.6">
      <c r="A146" s="27">
        <v>144</v>
      </c>
      <c r="B146" s="28">
        <v>41985.749904872682</v>
      </c>
      <c r="C146" s="29" t="s">
        <v>34</v>
      </c>
      <c r="D146" s="29" t="s">
        <v>35</v>
      </c>
      <c r="E146" s="29">
        <v>240588</v>
      </c>
      <c r="F146" s="6">
        <v>1</v>
      </c>
      <c r="G146" s="6">
        <f>INT(E146/100000)</f>
        <v>2</v>
      </c>
      <c r="H146" s="6">
        <f>INT(($E146-100000*G146)/10000)</f>
        <v>4</v>
      </c>
      <c r="I146" s="6">
        <f>INT(($E146-100000*G146-10000*H146)/1000)</f>
        <v>0</v>
      </c>
      <c r="J146" s="6">
        <f>INT(($E146-100000*$G146-10000*$H146-1000*$I146)/100)</f>
        <v>5</v>
      </c>
      <c r="K146" s="6">
        <f>INT(($E146-100000*$G146-10000*$H146-1000*$I146-100*$J146)/10)</f>
        <v>8</v>
      </c>
      <c r="L146" s="6">
        <f>INT(($E146-100000*$G146-10000*$H146-1000*$I146-100*$J146-10*$K146))</f>
        <v>8</v>
      </c>
      <c r="M146" s="7">
        <v>2</v>
      </c>
      <c r="N146" s="30">
        <v>12.6666666666666</v>
      </c>
      <c r="O146" s="11">
        <f>G146+2*K146-L146/(1+J146)-H146</f>
        <v>12.666666666666668</v>
      </c>
      <c r="P146" s="7">
        <f>IF(N146="",0,IF(ABS((N146-O146))&lt;=0.01,1,-1))</f>
        <v>1</v>
      </c>
      <c r="Q146" s="30">
        <v>0</v>
      </c>
      <c r="R146" s="19">
        <f>IF(L146 &lt; K146,10*LOG10(K146/L146),10*LOG10(L146/K146))</f>
        <v>0</v>
      </c>
      <c r="S146" s="7">
        <f>IF(Q146="",0,IF(ABS((Q146-R146))&lt;=0.01,1,-1))</f>
        <v>1</v>
      </c>
      <c r="T146" s="33" t="s">
        <v>515</v>
      </c>
      <c r="U146" s="7">
        <v>-1</v>
      </c>
      <c r="V146" s="29">
        <v>135</v>
      </c>
      <c r="W146" s="20">
        <f>(1+L146)*(1+2+3+4+5)</f>
        <v>135</v>
      </c>
      <c r="X146" s="7">
        <f>IF(V146="",0,IF(ABS((V146-W146))&lt;=0.01,1,-1))</f>
        <v>1</v>
      </c>
      <c r="Y146" s="30">
        <v>0.125</v>
      </c>
      <c r="Z146" s="20">
        <f>IF(L146&lt;3,10-L146,IF(L146&gt;6,1/L146,L146))</f>
        <v>0.125</v>
      </c>
      <c r="AA146" s="7">
        <f>IF(Y146="",0,IF(ABS((Y146-Z146))&lt;=0.001,1,-1))</f>
        <v>1</v>
      </c>
      <c r="AB146" s="31"/>
      <c r="AC146" s="31"/>
      <c r="AD146" s="7">
        <f>IF(AB146="",0,IF(ABS((AC146-93.9794))&lt;=0.01,1,-1))</f>
        <v>0</v>
      </c>
      <c r="AE146" s="47">
        <v>0</v>
      </c>
      <c r="AF146" s="24">
        <f>M146+P146+S146+U146+X146+AA146+AD146+AE146</f>
        <v>5</v>
      </c>
    </row>
    <row r="147" spans="1:32">
      <c r="A147" s="27">
        <v>145</v>
      </c>
      <c r="B147" s="28">
        <v>41985.768149479169</v>
      </c>
      <c r="C147" s="29" t="s">
        <v>484</v>
      </c>
      <c r="D147" s="29" t="s">
        <v>485</v>
      </c>
      <c r="E147" s="29">
        <v>255677</v>
      </c>
      <c r="F147" s="6">
        <v>1</v>
      </c>
      <c r="G147" s="6">
        <f>INT(E147/100000)</f>
        <v>2</v>
      </c>
      <c r="H147" s="6">
        <f>INT(($E147-100000*G147)/10000)</f>
        <v>5</v>
      </c>
      <c r="I147" s="6">
        <f>INT(($E147-100000*G147-10000*H147)/1000)</f>
        <v>5</v>
      </c>
      <c r="J147" s="6">
        <f>INT(($E147-100000*$G147-10000*$H147-1000*$I147)/100)</f>
        <v>6</v>
      </c>
      <c r="K147" s="6">
        <f>INT(($E147-100000*$G147-10000*$H147-1000*$I147-100*$J147)/10)</f>
        <v>7</v>
      </c>
      <c r="L147" s="6">
        <f>INT(($E147-100000*$G147-10000*$H147-1000*$I147-100*$J147-10*$K147))</f>
        <v>7</v>
      </c>
      <c r="M147" s="7">
        <v>2</v>
      </c>
      <c r="N147" s="30">
        <v>10</v>
      </c>
      <c r="O147" s="11">
        <f>G147+2*K147-L147/(1+J147)-H147</f>
        <v>10</v>
      </c>
      <c r="P147" s="7">
        <f>IF(N147="",0,IF(ABS((N147-O147))&lt;=0.01,1,-1))</f>
        <v>1</v>
      </c>
      <c r="Q147" s="30">
        <v>0</v>
      </c>
      <c r="R147" s="19">
        <f>IF(L147 &lt; K147,10*LOG10(K147/L147),10*LOG10(L147/K147))</f>
        <v>0</v>
      </c>
      <c r="S147" s="7">
        <f>IF(Q147="",0,IF(ABS((Q147-R147))&lt;=0.01,1,-1))</f>
        <v>1</v>
      </c>
      <c r="T147" s="31"/>
      <c r="U147" s="7">
        <v>0</v>
      </c>
      <c r="V147" s="29">
        <v>120</v>
      </c>
      <c r="W147" s="20">
        <f>(1+L147)*(1+2+3+4+5)</f>
        <v>120</v>
      </c>
      <c r="X147" s="7">
        <f>IF(V147="",0,IF(ABS((V147-W147))&lt;=0.01,1,-1))</f>
        <v>1</v>
      </c>
      <c r="Y147" s="32"/>
      <c r="Z147" s="20">
        <f>IF(L147&lt;3,10-L147,IF(L147&gt;6,1/L147,L147))</f>
        <v>0.14285714285714285</v>
      </c>
      <c r="AA147" s="7">
        <f>IF(Y147="",0,IF(ABS((Y147-Z147))&lt;=0.001,1,-1))</f>
        <v>0</v>
      </c>
      <c r="AB147" s="31"/>
      <c r="AC147" s="31"/>
      <c r="AD147" s="7">
        <f>IF(AB147="",0,IF(ABS((AC147-93.9794))&lt;=0.01,1,-1))</f>
        <v>0</v>
      </c>
      <c r="AE147" s="47">
        <v>0</v>
      </c>
      <c r="AF147" s="24">
        <f>M147+P147+S147+U147+X147+AA147+AD147+AE147</f>
        <v>5</v>
      </c>
    </row>
    <row r="148" spans="1:32">
      <c r="A148" s="27">
        <v>146</v>
      </c>
      <c r="B148" s="28">
        <v>41985.773691226852</v>
      </c>
      <c r="C148" s="29" t="s">
        <v>491</v>
      </c>
      <c r="D148" s="29" t="s">
        <v>492</v>
      </c>
      <c r="E148" s="29">
        <v>233604</v>
      </c>
      <c r="F148" s="6">
        <v>1</v>
      </c>
      <c r="G148" s="6">
        <f>INT(E148/100000)</f>
        <v>2</v>
      </c>
      <c r="H148" s="6">
        <f>INT(($E148-100000*G148)/10000)</f>
        <v>3</v>
      </c>
      <c r="I148" s="6">
        <f>INT(($E148-100000*G148-10000*H148)/1000)</f>
        <v>3</v>
      </c>
      <c r="J148" s="6">
        <f>INT(($E148-100000*$G148-10000*$H148-1000*$I148)/100)</f>
        <v>6</v>
      </c>
      <c r="K148" s="6">
        <f>INT(($E148-100000*$G148-10000*$H148-1000*$I148-100*$J148)/10)</f>
        <v>0</v>
      </c>
      <c r="L148" s="6">
        <f>INT(($E148-100000*$G148-10000*$H148-1000*$I148-100*$J148-10*$K148))</f>
        <v>4</v>
      </c>
      <c r="M148" s="7">
        <v>2</v>
      </c>
      <c r="N148" s="30">
        <v>-1.28571428571928</v>
      </c>
      <c r="O148" s="11">
        <f>G148+2*K148-L148/(1+J148)-H148</f>
        <v>-1.5714285714285714</v>
      </c>
      <c r="P148" s="7">
        <f>IF(N148="",0,IF(ABS((N148-O148))&lt;=0.01,1,-1))</f>
        <v>-1</v>
      </c>
      <c r="Q148" s="30" t="s">
        <v>493</v>
      </c>
      <c r="R148" s="19" t="e">
        <f>IF(L148 &lt; K148,10*LOG10(K148/L148),10*LOG10(L148/K148))</f>
        <v>#DIV/0!</v>
      </c>
      <c r="S148" s="7">
        <v>1</v>
      </c>
      <c r="T148" s="29" t="s">
        <v>576</v>
      </c>
      <c r="U148" s="7">
        <v>1</v>
      </c>
      <c r="V148" s="29">
        <v>75</v>
      </c>
      <c r="W148" s="20">
        <f>(1+L148)*(1+2+3+4+5)</f>
        <v>75</v>
      </c>
      <c r="X148" s="7">
        <f>IF(V148="",0,IF(ABS((V148-W148))&lt;=0.01,1,-1))</f>
        <v>1</v>
      </c>
      <c r="Y148" s="30">
        <v>4</v>
      </c>
      <c r="Z148" s="20">
        <f>IF(L148&lt;3,10-L148,IF(L148&gt;6,1/L148,L148))</f>
        <v>4</v>
      </c>
      <c r="AA148" s="7">
        <f>IF(Y148="",0,IF(ABS((Y148-Z148))&lt;=0.001,1,-1))</f>
        <v>1</v>
      </c>
      <c r="AB148" s="31"/>
      <c r="AC148" s="31"/>
      <c r="AD148" s="7">
        <f>IF(AB148="",0,IF(ABS((AC148-93.9794))&lt;=0.01,1,-1))</f>
        <v>0</v>
      </c>
      <c r="AE148" s="47">
        <v>0</v>
      </c>
      <c r="AF148" s="24">
        <f>M148+P148+S148+U148+X148+AA148+AD148+AE148</f>
        <v>5</v>
      </c>
    </row>
    <row r="149" spans="1:32" ht="105.6">
      <c r="A149" s="27">
        <v>147</v>
      </c>
      <c r="B149" s="28">
        <v>41985.756420682868</v>
      </c>
      <c r="C149" s="29" t="s">
        <v>150</v>
      </c>
      <c r="D149" s="29" t="s">
        <v>151</v>
      </c>
      <c r="E149" s="29">
        <v>254787</v>
      </c>
      <c r="F149" s="6">
        <v>1</v>
      </c>
      <c r="G149" s="6">
        <f>INT(E149/100000)</f>
        <v>2</v>
      </c>
      <c r="H149" s="6">
        <f>INT(($E149-100000*G149)/10000)</f>
        <v>5</v>
      </c>
      <c r="I149" s="6">
        <f>INT(($E149-100000*G149-10000*H149)/1000)</f>
        <v>4</v>
      </c>
      <c r="J149" s="6">
        <f>INT(($E149-100000*$G149-10000*$H149-1000*$I149)/100)</f>
        <v>7</v>
      </c>
      <c r="K149" s="6">
        <f>INT(($E149-100000*$G149-10000*$H149-1000*$I149-100*$J149)/10)</f>
        <v>8</v>
      </c>
      <c r="L149" s="6">
        <f>INT(($E149-100000*$G149-10000*$H149-1000*$I149-100*$J149-10*$K149))</f>
        <v>7</v>
      </c>
      <c r="M149" s="7">
        <v>2</v>
      </c>
      <c r="N149" s="30">
        <v>12.125</v>
      </c>
      <c r="O149" s="11">
        <f>G149+2*K149-L149/(1+J149)-H149</f>
        <v>12.125</v>
      </c>
      <c r="P149" s="7">
        <f>IF(N149="",0,IF(ABS((N149-O149))&lt;=0.01,1,-1))</f>
        <v>1</v>
      </c>
      <c r="Q149" s="30">
        <v>0.57991946977686704</v>
      </c>
      <c r="R149" s="19">
        <f>IF(L149 &lt; K149,10*LOG10(K149/L149),10*LOG10(L149/K149))</f>
        <v>0.57991946977686737</v>
      </c>
      <c r="S149" s="7">
        <f>IF(Q149="",0,IF(ABS((Q149-R149))&lt;=0.01,1,-1))</f>
        <v>1</v>
      </c>
      <c r="T149" s="33" t="s">
        <v>528</v>
      </c>
      <c r="U149" s="7">
        <v>-1</v>
      </c>
      <c r="V149" s="29">
        <v>120</v>
      </c>
      <c r="W149" s="20">
        <f>(1+L149)*(1+2+3+4+5)</f>
        <v>120</v>
      </c>
      <c r="X149" s="7">
        <f>IF(V149="",0,IF(ABS((V149-W149))&lt;=0.01,1,-1))</f>
        <v>1</v>
      </c>
      <c r="Y149" s="30">
        <v>0.1429</v>
      </c>
      <c r="Z149" s="20">
        <f>IF(L149&lt;3,10-L149,IF(L149&gt;6,1/L149,L149))</f>
        <v>0.14285714285714285</v>
      </c>
      <c r="AA149" s="7">
        <f>IF(Y149="",0,IF(ABS((Y149-Z149))&lt;=0.001,1,-1))</f>
        <v>1</v>
      </c>
      <c r="AB149" s="29" t="s">
        <v>152</v>
      </c>
      <c r="AC149" s="29" t="e">
        <f>20*LOG(p/2*E^-5)/LOG(10)</f>
        <v>#NAME?</v>
      </c>
      <c r="AD149" s="7">
        <v>-1</v>
      </c>
      <c r="AE149" s="47">
        <v>0</v>
      </c>
      <c r="AF149" s="24">
        <f>M149+P149+S149+U149+X149+AA149+AD149+AE149</f>
        <v>4</v>
      </c>
    </row>
    <row r="150" spans="1:32">
      <c r="A150" s="27">
        <v>148</v>
      </c>
      <c r="B150" s="28">
        <v>41985.757060081014</v>
      </c>
      <c r="C150" s="29" t="s">
        <v>160</v>
      </c>
      <c r="D150" s="29" t="s">
        <v>161</v>
      </c>
      <c r="E150" s="29">
        <v>130589</v>
      </c>
      <c r="F150" s="6">
        <v>1</v>
      </c>
      <c r="G150" s="6">
        <f>INT(E150/100000)</f>
        <v>1</v>
      </c>
      <c r="H150" s="6">
        <f>INT(($E150-100000*G150)/10000)</f>
        <v>3</v>
      </c>
      <c r="I150" s="6">
        <f>INT(($E150-100000*G150-10000*H150)/1000)</f>
        <v>0</v>
      </c>
      <c r="J150" s="6">
        <f>INT(($E150-100000*$G150-10000*$H150-1000*$I150)/100)</f>
        <v>5</v>
      </c>
      <c r="K150" s="6">
        <f>INT(($E150-100000*$G150-10000*$H150-1000*$I150-100*$J150)/10)</f>
        <v>8</v>
      </c>
      <c r="L150" s="6">
        <f>INT(($E150-100000*$G150-10000*$H150-1000*$I150-100*$J150-10*$K150))</f>
        <v>9</v>
      </c>
      <c r="M150" s="7">
        <v>2</v>
      </c>
      <c r="N150" s="30">
        <v>12.5</v>
      </c>
      <c r="O150" s="11">
        <f>G150+2*K150-L150/(1+J150)-H150</f>
        <v>12.5</v>
      </c>
      <c r="P150" s="7">
        <f>IF(N150="",0,IF(ABS((N150-O150))&lt;=0.01,1,-1))</f>
        <v>1</v>
      </c>
      <c r="Q150" s="30">
        <v>0.51149999999999995</v>
      </c>
      <c r="R150" s="19">
        <f>IF(L150 &lt; K150,10*LOG10(K150/L150),10*LOG10(L150/K150))</f>
        <v>0.51152522447381288</v>
      </c>
      <c r="S150" s="7">
        <f>IF(Q150="",0,IF(ABS((Q150-R150))&lt;=0.01,1,-1))</f>
        <v>1</v>
      </c>
      <c r="T150" s="29" t="s">
        <v>162</v>
      </c>
      <c r="U150" s="7">
        <v>-1</v>
      </c>
      <c r="V150" s="29">
        <v>150</v>
      </c>
      <c r="W150" s="20">
        <f>(1+L150)*(1+2+3+4+5)</f>
        <v>150</v>
      </c>
      <c r="X150" s="7">
        <f>IF(V150="",0,IF(ABS((V150-W150))&lt;=0.01,1,-1))</f>
        <v>1</v>
      </c>
      <c r="Y150" s="30">
        <v>0.1111</v>
      </c>
      <c r="Z150" s="20">
        <f>IF(L150&lt;3,10-L150,IF(L150&gt;6,1/L150,L150))</f>
        <v>0.1111111111111111</v>
      </c>
      <c r="AA150" s="7">
        <f>IF(Y150="",0,IF(ABS((Y150-Z150))&lt;=0.001,1,-1))</f>
        <v>1</v>
      </c>
      <c r="AB150" s="29" t="s">
        <v>584</v>
      </c>
      <c r="AC150" s="29">
        <f>20*LOG10(p/(2*EXP(-5)))/LOG10(10)</f>
        <v>37.408848277045557</v>
      </c>
      <c r="AD150" s="7">
        <v>-1</v>
      </c>
      <c r="AE150" s="47">
        <v>0</v>
      </c>
      <c r="AF150" s="24">
        <f>M150+P150+S150+U150+X150+AA150+AD150+AE150</f>
        <v>4</v>
      </c>
    </row>
    <row r="151" spans="1:32">
      <c r="A151" s="27">
        <v>149</v>
      </c>
      <c r="B151" s="28">
        <v>41985.758414479162</v>
      </c>
      <c r="C151" s="29" t="s">
        <v>226</v>
      </c>
      <c r="D151" s="29" t="s">
        <v>227</v>
      </c>
      <c r="E151" s="29">
        <v>221209</v>
      </c>
      <c r="F151" s="6">
        <v>1</v>
      </c>
      <c r="G151" s="6">
        <f>INT(E151/100000)</f>
        <v>2</v>
      </c>
      <c r="H151" s="6">
        <f>INT(($E151-100000*G151)/10000)</f>
        <v>2</v>
      </c>
      <c r="I151" s="6">
        <f>INT(($E151-100000*G151-10000*H151)/1000)</f>
        <v>1</v>
      </c>
      <c r="J151" s="6">
        <f>INT(($E151-100000*$G151-10000*$H151-1000*$I151)/100)</f>
        <v>2</v>
      </c>
      <c r="K151" s="6">
        <f>INT(($E151-100000*$G151-10000*$H151-1000*$I151-100*$J151)/10)</f>
        <v>0</v>
      </c>
      <c r="L151" s="6">
        <f>INT(($E151-100000*$G151-10000*$H151-1000*$I151-100*$J151-10*$K151))</f>
        <v>9</v>
      </c>
      <c r="M151" s="7">
        <v>2</v>
      </c>
      <c r="N151" s="30">
        <v>-3</v>
      </c>
      <c r="O151" s="11">
        <f>G151+2*K151-L151/(1+J151)-H151</f>
        <v>-3</v>
      </c>
      <c r="P151" s="7">
        <f>IF(N151="",0,IF(ABS((N151-O151))&lt;=0.01,1,-1))</f>
        <v>1</v>
      </c>
      <c r="Q151" s="30" t="s">
        <v>228</v>
      </c>
      <c r="R151" s="19" t="e">
        <f>IF(L151 &lt; K151,10*LOG10(K151/L151),10*LOG10(L151/K151))</f>
        <v>#DIV/0!</v>
      </c>
      <c r="S151" s="7">
        <v>1</v>
      </c>
      <c r="T151" s="29" t="s">
        <v>540</v>
      </c>
      <c r="U151" s="7">
        <v>1</v>
      </c>
      <c r="V151" s="29">
        <v>150</v>
      </c>
      <c r="W151" s="20">
        <f>(1+L151)*(1+2+3+4+5)</f>
        <v>150</v>
      </c>
      <c r="X151" s="7">
        <f>IF(V151="",0,IF(ABS((V151-W151))&lt;=0.01,1,-1))</f>
        <v>1</v>
      </c>
      <c r="Y151" s="53">
        <v>0.1</v>
      </c>
      <c r="Z151" s="20">
        <f>IF(L151&lt;3,10-L151,IF(L151&gt;6,1/L151,L151))</f>
        <v>0.1111111111111111</v>
      </c>
      <c r="AA151" s="7">
        <f>IF(Y151="",0,IF(ABS((Y151-Z151))&lt;=0.001,1,-1))</f>
        <v>-1</v>
      </c>
      <c r="AB151" s="29" t="s">
        <v>588</v>
      </c>
      <c r="AC151" s="29" t="e">
        <f>20*(LOG(p/(2*E-5)))/(LOG(10))</f>
        <v>#NAME?</v>
      </c>
      <c r="AD151" s="7">
        <v>-1</v>
      </c>
      <c r="AE151" s="47">
        <v>0</v>
      </c>
      <c r="AF151" s="24">
        <f>M151+P151+S151+U151+X151+AA151+AD151+AE151</f>
        <v>4</v>
      </c>
    </row>
    <row r="152" spans="1:32" ht="105.6">
      <c r="A152" s="27">
        <v>150</v>
      </c>
      <c r="B152" s="28">
        <v>41985.758473680558</v>
      </c>
      <c r="C152" s="29" t="s">
        <v>237</v>
      </c>
      <c r="D152" s="29" t="s">
        <v>238</v>
      </c>
      <c r="E152" s="29">
        <v>242329</v>
      </c>
      <c r="F152" s="6">
        <v>1</v>
      </c>
      <c r="G152" s="6">
        <f>INT(E152/100000)</f>
        <v>2</v>
      </c>
      <c r="H152" s="6">
        <f>INT(($E152-100000*G152)/10000)</f>
        <v>4</v>
      </c>
      <c r="I152" s="6">
        <f>INT(($E152-100000*G152-10000*H152)/1000)</f>
        <v>2</v>
      </c>
      <c r="J152" s="6">
        <f>INT(($E152-100000*$G152-10000*$H152-1000*$I152)/100)</f>
        <v>3</v>
      </c>
      <c r="K152" s="6">
        <f>INT(($E152-100000*$G152-10000*$H152-1000*$I152-100*$J152)/10)</f>
        <v>2</v>
      </c>
      <c r="L152" s="6">
        <f>INT(($E152-100000*$G152-10000*$H152-1000*$I152-100*$J152-10*$K152))</f>
        <v>9</v>
      </c>
      <c r="M152" s="7">
        <v>2</v>
      </c>
      <c r="N152" s="30">
        <v>-0.25</v>
      </c>
      <c r="O152" s="11">
        <f>G152+2*K152-L152/(1+J152)-H152</f>
        <v>-0.25</v>
      </c>
      <c r="P152" s="7">
        <f>IF(N152="",0,IF(ABS((N152-O152))&lt;=0.01,1,-1))</f>
        <v>1</v>
      </c>
      <c r="Q152" s="30">
        <v>6.5321251377534297</v>
      </c>
      <c r="R152" s="19">
        <f>IF(L152 &lt; K152,10*LOG10(K152/L152),10*LOG10(L152/K152))</f>
        <v>6.5321251377534377</v>
      </c>
      <c r="S152" s="7">
        <f>IF(Q152="",0,IF(ABS((Q152-R152))&lt;=0.01,1,-1))</f>
        <v>1</v>
      </c>
      <c r="T152" s="33" t="s">
        <v>239</v>
      </c>
      <c r="U152" s="7">
        <v>1</v>
      </c>
      <c r="V152" s="29">
        <v>150</v>
      </c>
      <c r="W152" s="20">
        <f>(1+L152)*(1+2+3+4+5)</f>
        <v>150</v>
      </c>
      <c r="X152" s="7">
        <f>IF(V152="",0,IF(ABS((V152-W152))&lt;=0.01,1,-1))</f>
        <v>1</v>
      </c>
      <c r="Y152" s="50">
        <v>1.11111111111111E+21</v>
      </c>
      <c r="Z152" s="20">
        <f>IF(L152&lt;3,10-L152,IF(L152&gt;6,1/L152,L152))</f>
        <v>0.1111111111111111</v>
      </c>
      <c r="AA152" s="7">
        <f>IF(Y152="",0,IF(ABS((Y152-Z152))&lt;=0.001,1,-1))</f>
        <v>-1</v>
      </c>
      <c r="AB152" s="29" t="s">
        <v>324</v>
      </c>
      <c r="AC152" s="29" t="e">
        <f>20*LOG(p/(0.00002))/LOG84</f>
        <v>#DIV/0!</v>
      </c>
      <c r="AD152" s="7">
        <v>-1</v>
      </c>
      <c r="AE152" s="47">
        <v>0</v>
      </c>
      <c r="AF152" s="24">
        <f>M152+P152+S152+U152+X152+AA152+AD152+AE152</f>
        <v>4</v>
      </c>
    </row>
    <row r="153" spans="1:32" ht="105.6">
      <c r="A153" s="27">
        <v>151</v>
      </c>
      <c r="B153" s="28">
        <v>41985.758544398152</v>
      </c>
      <c r="C153" s="29" t="s">
        <v>240</v>
      </c>
      <c r="D153" s="29" t="s">
        <v>241</v>
      </c>
      <c r="E153" s="29">
        <v>243327</v>
      </c>
      <c r="F153" s="6">
        <v>1</v>
      </c>
      <c r="G153" s="6">
        <f>INT(E153/100000)</f>
        <v>2</v>
      </c>
      <c r="H153" s="6">
        <f>INT(($E153-100000*G153)/10000)</f>
        <v>4</v>
      </c>
      <c r="I153" s="6">
        <f>INT(($E153-100000*G153-10000*H153)/1000)</f>
        <v>3</v>
      </c>
      <c r="J153" s="6">
        <f>INT(($E153-100000*$G153-10000*$H153-1000*$I153)/100)</f>
        <v>3</v>
      </c>
      <c r="K153" s="6">
        <f>INT(($E153-100000*$G153-10000*$H153-1000*$I153-100*$J153)/10)</f>
        <v>2</v>
      </c>
      <c r="L153" s="6">
        <f>INT(($E153-100000*$G153-10000*$H153-1000*$I153-100*$J153-10*$K153))</f>
        <v>7</v>
      </c>
      <c r="M153" s="7">
        <v>2</v>
      </c>
      <c r="N153" s="30">
        <v>1</v>
      </c>
      <c r="O153" s="11">
        <f>G153+2*K153-L153/(1+J153)-H153</f>
        <v>0.25</v>
      </c>
      <c r="P153" s="7">
        <f>IF(N153="",0,IF(ABS((N153-O153))&lt;=0.01,1,-1))</f>
        <v>-1</v>
      </c>
      <c r="Q153" s="30">
        <v>5.4406804435027496</v>
      </c>
      <c r="R153" s="19">
        <f>IF(L153 &lt; K153,10*LOG10(K153/L153),10*LOG10(L153/K153))</f>
        <v>5.4406804435027567</v>
      </c>
      <c r="S153" s="7">
        <f>IF(Q153="",0,IF(ABS((Q153-R153))&lt;=0.01,1,-1))</f>
        <v>1</v>
      </c>
      <c r="T153" s="33" t="s">
        <v>242</v>
      </c>
      <c r="U153" s="7">
        <v>1</v>
      </c>
      <c r="V153" s="29">
        <v>120</v>
      </c>
      <c r="W153" s="20">
        <f>(1+L153)*(1+2+3+4+5)</f>
        <v>120</v>
      </c>
      <c r="X153" s="7">
        <f>IF(V153="",0,IF(ABS((V153-W153))&lt;=0.01,1,-1))</f>
        <v>1</v>
      </c>
      <c r="Y153" s="30">
        <v>0.14285714199999999</v>
      </c>
      <c r="Z153" s="20">
        <f>IF(L153&lt;3,10-L153,IF(L153&gt;6,1/L153,L153))</f>
        <v>0.14285714285714285</v>
      </c>
      <c r="AA153" s="7">
        <f>IF(Y153="",0,IF(ABS((Y153-Z153))&lt;=0.001,1,-1))</f>
        <v>1</v>
      </c>
      <c r="AB153" s="29" t="s">
        <v>324</v>
      </c>
      <c r="AC153" s="29" t="e">
        <f>20*LOG(p/(0.00002))/LOG84</f>
        <v>#DIV/0!</v>
      </c>
      <c r="AD153" s="7">
        <v>-1</v>
      </c>
      <c r="AE153" s="47">
        <v>0</v>
      </c>
      <c r="AF153" s="24">
        <f>M153+P153+S153+U153+X153+AA153+AD153+AE153</f>
        <v>4</v>
      </c>
    </row>
    <row r="154" spans="1:32" ht="118.8">
      <c r="A154" s="27">
        <v>152</v>
      </c>
      <c r="B154" s="28">
        <v>41985.763073263886</v>
      </c>
      <c r="C154" s="29" t="s">
        <v>272</v>
      </c>
      <c r="D154" s="29" t="s">
        <v>273</v>
      </c>
      <c r="E154" s="29">
        <v>240575</v>
      </c>
      <c r="F154" s="6">
        <v>1</v>
      </c>
      <c r="G154" s="6">
        <f>INT(E154/100000)</f>
        <v>2</v>
      </c>
      <c r="H154" s="6">
        <f>INT(($E154-100000*G154)/10000)</f>
        <v>4</v>
      </c>
      <c r="I154" s="6">
        <f>INT(($E154-100000*G154-10000*H154)/1000)</f>
        <v>0</v>
      </c>
      <c r="J154" s="6">
        <f>INT(($E154-100000*$G154-10000*$H154-1000*$I154)/100)</f>
        <v>5</v>
      </c>
      <c r="K154" s="6">
        <f>INT(($E154-100000*$G154-10000*$H154-1000*$I154-100*$J154)/10)</f>
        <v>7</v>
      </c>
      <c r="L154" s="6">
        <f>INT(($E154-100000*$G154-10000*$H154-1000*$I154-100*$J154-10*$K154))</f>
        <v>5</v>
      </c>
      <c r="M154" s="7">
        <v>2</v>
      </c>
      <c r="N154" s="53">
        <v>11.2</v>
      </c>
      <c r="O154" s="11">
        <f>G154+2*K154-L154/(1+J154)-H154</f>
        <v>11.166666666666666</v>
      </c>
      <c r="P154" s="7">
        <f>IF(N154="",0,IF(ABS((N154-O154))&lt;=0.01,1,-1))</f>
        <v>-1</v>
      </c>
      <c r="Q154" s="30">
        <v>1.46</v>
      </c>
      <c r="R154" s="19">
        <f>IF(L154 &lt; K154,10*LOG10(K154/L154),10*LOG10(L154/K154))</f>
        <v>1.46128035678238</v>
      </c>
      <c r="S154" s="7">
        <f>IF(Q154="",0,IF(ABS((Q154-R154))&lt;=0.01,1,-1))</f>
        <v>1</v>
      </c>
      <c r="T154" s="33" t="s">
        <v>546</v>
      </c>
      <c r="U154" s="7">
        <v>1</v>
      </c>
      <c r="V154" s="29">
        <v>90</v>
      </c>
      <c r="W154" s="20">
        <f>(1+L154)*(1+2+3+4+5)</f>
        <v>90</v>
      </c>
      <c r="X154" s="7">
        <f>IF(V154="",0,IF(ABS((V154-W154))&lt;=0.01,1,-1))</f>
        <v>1</v>
      </c>
      <c r="Y154" s="30">
        <v>5</v>
      </c>
      <c r="Z154" s="20">
        <f>IF(L154&lt;3,10-L154,IF(L154&gt;6,1/L154,L154))</f>
        <v>5</v>
      </c>
      <c r="AA154" s="7">
        <f>IF(Y154="",0,IF(ABS((Y154-Z154))&lt;=0.001,1,-1))</f>
        <v>1</v>
      </c>
      <c r="AB154" s="29" t="s">
        <v>590</v>
      </c>
      <c r="AC154" s="29">
        <f>20*LOG(p/(E66-5))/LOG(10)</f>
        <v>-107.7191642663329</v>
      </c>
      <c r="AD154" s="7">
        <v>-1</v>
      </c>
      <c r="AE154" s="47">
        <v>0</v>
      </c>
      <c r="AF154" s="24">
        <f>M154+P154+S154+U154+X154+AA154+AD154+AE154</f>
        <v>4</v>
      </c>
    </row>
    <row r="155" spans="1:32" ht="118.8">
      <c r="A155" s="27">
        <v>153</v>
      </c>
      <c r="B155" s="28">
        <v>41985.764517303243</v>
      </c>
      <c r="C155" s="29" t="s">
        <v>291</v>
      </c>
      <c r="D155" s="29" t="s">
        <v>292</v>
      </c>
      <c r="E155" s="29">
        <v>243653</v>
      </c>
      <c r="F155" s="6">
        <v>1</v>
      </c>
      <c r="G155" s="6">
        <f>INT(E155/100000)</f>
        <v>2</v>
      </c>
      <c r="H155" s="6">
        <f>INT(($E155-100000*G155)/10000)</f>
        <v>4</v>
      </c>
      <c r="I155" s="6">
        <f>INT(($E155-100000*G155-10000*H155)/1000)</f>
        <v>3</v>
      </c>
      <c r="J155" s="6">
        <f>INT(($E155-100000*$G155-10000*$H155-1000*$I155)/100)</f>
        <v>6</v>
      </c>
      <c r="K155" s="6">
        <f>INT(($E155-100000*$G155-10000*$H155-1000*$I155-100*$J155)/10)</f>
        <v>5</v>
      </c>
      <c r="L155" s="6">
        <f>INT(($E155-100000*$G155-10000*$H155-1000*$I155-100*$J155-10*$K155))</f>
        <v>3</v>
      </c>
      <c r="M155" s="7">
        <v>2</v>
      </c>
      <c r="N155" s="53">
        <v>7.6</v>
      </c>
      <c r="O155" s="11">
        <f>G155+2*K155-L155/(1+J155)-H155</f>
        <v>7.5714285714285712</v>
      </c>
      <c r="P155" s="7">
        <f>IF(N155="",0,IF(ABS((N155-O155))&lt;=0.01,1,-1))</f>
        <v>-1</v>
      </c>
      <c r="Q155" s="30">
        <v>2.2000000000000002</v>
      </c>
      <c r="R155" s="19">
        <f>IF(L155 &lt; K155,10*LOG10(K155/L155),10*LOG10(L155/K155))</f>
        <v>2.2184874961635641</v>
      </c>
      <c r="S155" s="7">
        <f>IF(Q155="",0,IF(ABS((Q155-R155))&lt;=0.01,1,-1))</f>
        <v>-1</v>
      </c>
      <c r="T155" s="33" t="s">
        <v>549</v>
      </c>
      <c r="U155" s="7">
        <v>1</v>
      </c>
      <c r="V155" s="29">
        <v>60</v>
      </c>
      <c r="W155" s="20">
        <f>(1+L155)*(1+2+3+4+5)</f>
        <v>60</v>
      </c>
      <c r="X155" s="7">
        <f>IF(V155="",0,IF(ABS((V155-W155))&lt;=0.01,1,-1))</f>
        <v>1</v>
      </c>
      <c r="Y155" s="30">
        <v>3</v>
      </c>
      <c r="Z155" s="20">
        <f>IF(L155&lt;3,10-L155,IF(L155&gt;6,1/L155,L155))</f>
        <v>3</v>
      </c>
      <c r="AA155" s="7">
        <f>IF(Y155="",0,IF(ABS((Y155-Z155))&lt;=0.001,1,-1))</f>
        <v>1</v>
      </c>
      <c r="AB155" s="29" t="s">
        <v>130</v>
      </c>
      <c r="AC155" s="29">
        <f>20*LOG(p/(0.00002))/LOG(10)</f>
        <v>93.979400086720375</v>
      </c>
      <c r="AD155" s="7">
        <f>IF(AB155="",0,IF(ABS((AC155-93.9794))&lt;=0.01,1,-1))</f>
        <v>1</v>
      </c>
      <c r="AE155" s="47">
        <v>0</v>
      </c>
      <c r="AF155" s="24">
        <f>M155+P155+S155+U155+X155+AA155+AD155+AE155</f>
        <v>4</v>
      </c>
    </row>
    <row r="156" spans="1:32" ht="105.6">
      <c r="A156" s="27">
        <v>154</v>
      </c>
      <c r="B156" s="28">
        <v>41985.76275436343</v>
      </c>
      <c r="C156" s="29" t="s">
        <v>348</v>
      </c>
      <c r="D156" s="29" t="s">
        <v>349</v>
      </c>
      <c r="E156" s="29">
        <v>242327</v>
      </c>
      <c r="F156" s="6">
        <v>1</v>
      </c>
      <c r="G156" s="6">
        <f>INT(E156/100000)</f>
        <v>2</v>
      </c>
      <c r="H156" s="6">
        <f>INT(($E156-100000*G156)/10000)</f>
        <v>4</v>
      </c>
      <c r="I156" s="6">
        <f>INT(($E156-100000*G156-10000*H156)/1000)</f>
        <v>2</v>
      </c>
      <c r="J156" s="6">
        <f>INT(($E156-100000*$G156-10000*$H156-1000*$I156)/100)</f>
        <v>3</v>
      </c>
      <c r="K156" s="6">
        <f>INT(($E156-100000*$G156-10000*$H156-1000*$I156-100*$J156)/10)</f>
        <v>2</v>
      </c>
      <c r="L156" s="6">
        <f>INT(($E156-100000*$G156-10000*$H156-1000*$I156-100*$J156-10*$K156))</f>
        <v>7</v>
      </c>
      <c r="M156" s="7">
        <v>2</v>
      </c>
      <c r="N156" s="30">
        <v>0.25</v>
      </c>
      <c r="O156" s="11">
        <f>G156+2*K156-L156/(1+J156)-H156</f>
        <v>0.25</v>
      </c>
      <c r="P156" s="7">
        <f>IF(N156="",0,IF(ABS((N156-O156))&lt;=0.01,1,-1))</f>
        <v>1</v>
      </c>
      <c r="Q156" s="30">
        <v>5.4406804435027496</v>
      </c>
      <c r="R156" s="19">
        <f>IF(L156 &lt; K156,10*LOG10(K156/L156),10*LOG10(L156/K156))</f>
        <v>5.4406804435027567</v>
      </c>
      <c r="S156" s="7">
        <f>IF(Q156="",0,IF(ABS((Q156-R156))&lt;=0.01,1,-1))</f>
        <v>1</v>
      </c>
      <c r="T156" s="33" t="s">
        <v>559</v>
      </c>
      <c r="U156" s="7">
        <v>1</v>
      </c>
      <c r="V156" s="29">
        <v>120</v>
      </c>
      <c r="W156" s="20">
        <f>(1+L156)*(1+2+3+4+5)</f>
        <v>120</v>
      </c>
      <c r="X156" s="7">
        <f>IF(V156="",0,IF(ABS((V156-W156))&lt;=0.01,1,-1))</f>
        <v>1</v>
      </c>
      <c r="Y156" s="54" t="s">
        <v>350</v>
      </c>
      <c r="Z156" s="20">
        <f>IF(L156&lt;3,10-L156,IF(L156&gt;6,1/L156,L156))</f>
        <v>0.14285714285714285</v>
      </c>
      <c r="AA156" s="7">
        <f>IF(Y156="",0,IF(ABS((Y156-Z156))&lt;=0.001,1,-1))</f>
        <v>-1</v>
      </c>
      <c r="AB156" s="29" t="s">
        <v>594</v>
      </c>
      <c r="AC156" s="29" t="e">
        <f>20*LOG((p/2*E-5))/LOG(10)</f>
        <v>#NAME?</v>
      </c>
      <c r="AD156" s="7">
        <v>-1</v>
      </c>
      <c r="AE156" s="47">
        <v>0</v>
      </c>
      <c r="AF156" s="24">
        <f>M156+P156+S156+U156+X156+AA156+AD156+AE156</f>
        <v>4</v>
      </c>
    </row>
    <row r="157" spans="1:32">
      <c r="A157" s="27">
        <v>155</v>
      </c>
      <c r="B157" s="28">
        <v>41985.763460995367</v>
      </c>
      <c r="C157" s="29" t="s">
        <v>363</v>
      </c>
      <c r="D157" s="29" t="s">
        <v>364</v>
      </c>
      <c r="E157" s="29">
        <v>239615</v>
      </c>
      <c r="F157" s="6">
        <v>1</v>
      </c>
      <c r="G157" s="6">
        <f>INT(E157/100000)</f>
        <v>2</v>
      </c>
      <c r="H157" s="6">
        <f>INT(($E157-100000*G157)/10000)</f>
        <v>3</v>
      </c>
      <c r="I157" s="6">
        <f>INT(($E157-100000*G157-10000*H157)/1000)</f>
        <v>9</v>
      </c>
      <c r="J157" s="6">
        <f>INT(($E157-100000*$G157-10000*$H157-1000*$I157)/100)</f>
        <v>6</v>
      </c>
      <c r="K157" s="6">
        <f>INT(($E157-100000*$G157-10000*$H157-1000*$I157-100*$J157)/10)</f>
        <v>1</v>
      </c>
      <c r="L157" s="6">
        <f>INT(($E157-100000*$G157-10000*$H157-1000*$I157-100*$J157-10*$K157))</f>
        <v>5</v>
      </c>
      <c r="M157" s="7">
        <v>2</v>
      </c>
      <c r="N157" s="30">
        <v>0.28571428571428498</v>
      </c>
      <c r="O157" s="11">
        <f>G157+2*K157-L157/(1+J157)-H157</f>
        <v>0.28571428571428559</v>
      </c>
      <c r="P157" s="7">
        <f>IF(N157="",0,IF(ABS((N157-O157))&lt;=0.01,1,-1))</f>
        <v>1</v>
      </c>
      <c r="Q157" s="30">
        <v>6.9897000433601804</v>
      </c>
      <c r="R157" s="19">
        <f>IF(L157 &lt; K157,10*LOG10(K157/L157),10*LOG10(L157/K157))</f>
        <v>6.9897000433601884</v>
      </c>
      <c r="S157" s="7">
        <f>IF(Q157="",0,IF(ABS((Q157-R157))&lt;=0.01,1,-1))</f>
        <v>1</v>
      </c>
      <c r="T157" s="29" t="s">
        <v>365</v>
      </c>
      <c r="U157" s="7">
        <v>1</v>
      </c>
      <c r="V157" s="29">
        <v>75</v>
      </c>
      <c r="W157" s="20">
        <f>(1+L157)*(1+2+3+4+5)</f>
        <v>90</v>
      </c>
      <c r="X157" s="7">
        <f>IF(V157="",0,IF(ABS((V157-W157))&lt;=0.01,1,-1))</f>
        <v>-1</v>
      </c>
      <c r="Y157" s="30">
        <v>5</v>
      </c>
      <c r="Z157" s="20">
        <f>IF(L157&lt;3,10-L157,IF(L157&gt;6,1/L157,L157))</f>
        <v>5</v>
      </c>
      <c r="AA157" s="7">
        <f>IF(Y157="",0,IF(ABS((Y157-Z157))&lt;=0.001,1,-1))</f>
        <v>1</v>
      </c>
      <c r="AB157" s="29" t="s">
        <v>366</v>
      </c>
      <c r="AC157" s="29" t="s">
        <v>366</v>
      </c>
      <c r="AD157" s="7">
        <v>-1</v>
      </c>
      <c r="AE157" s="47">
        <v>0</v>
      </c>
      <c r="AF157" s="24">
        <f>M157+P157+S157+U157+X157+AA157+AD157+AE157</f>
        <v>4</v>
      </c>
    </row>
    <row r="158" spans="1:32" ht="105.6">
      <c r="A158" s="27">
        <v>156</v>
      </c>
      <c r="B158" s="28">
        <v>41985.766614560191</v>
      </c>
      <c r="C158" s="29" t="s">
        <v>459</v>
      </c>
      <c r="D158" s="29" t="s">
        <v>460</v>
      </c>
      <c r="E158" s="29">
        <v>242331</v>
      </c>
      <c r="F158" s="6">
        <v>1</v>
      </c>
      <c r="G158" s="6">
        <f>INT(E158/100000)</f>
        <v>2</v>
      </c>
      <c r="H158" s="6">
        <f>INT(($E158-100000*G158)/10000)</f>
        <v>4</v>
      </c>
      <c r="I158" s="6">
        <f>INT(($E158-100000*G158-10000*H158)/1000)</f>
        <v>2</v>
      </c>
      <c r="J158" s="6">
        <f>INT(($E158-100000*$G158-10000*$H158-1000*$I158)/100)</f>
        <v>3</v>
      </c>
      <c r="K158" s="6">
        <f>INT(($E158-100000*$G158-10000*$H158-1000*$I158-100*$J158)/10)</f>
        <v>3</v>
      </c>
      <c r="L158" s="6">
        <f>INT(($E158-100000*$G158-10000*$H158-1000*$I158-100*$J158-10*$K158))</f>
        <v>1</v>
      </c>
      <c r="M158" s="7">
        <v>2</v>
      </c>
      <c r="N158" s="30">
        <v>3.75</v>
      </c>
      <c r="O158" s="11">
        <f>G158+2*K158-L158/(1+J158)-H158</f>
        <v>3.75</v>
      </c>
      <c r="P158" s="7">
        <f>IF(N158="",0,IF(ABS((N158-O158))&lt;=0.01,1,-1))</f>
        <v>1</v>
      </c>
      <c r="Q158" s="30">
        <v>4.7712125471966198</v>
      </c>
      <c r="R158" s="19">
        <f>IF(L158 &lt; K158,10*LOG10(K158/L158),10*LOG10(L158/K158))</f>
        <v>4.7712125471966242</v>
      </c>
      <c r="S158" s="7">
        <f>IF(Q158="",0,IF(ABS((Q158-R158))&lt;=0.01,1,-1))</f>
        <v>1</v>
      </c>
      <c r="T158" s="33" t="s">
        <v>572</v>
      </c>
      <c r="U158" s="7">
        <v>-1</v>
      </c>
      <c r="V158" s="29">
        <v>30</v>
      </c>
      <c r="W158" s="20">
        <f>(1+L158)*(1+2+3+4+5)</f>
        <v>30</v>
      </c>
      <c r="X158" s="7">
        <f>IF(V158="",0,IF(ABS((V158-W158))&lt;=0.01,1,-1))</f>
        <v>1</v>
      </c>
      <c r="Y158" s="30">
        <v>9</v>
      </c>
      <c r="Z158" s="20">
        <f>IF(L158&lt;3,10-L158,IF(L158&gt;6,1/L158,L158))</f>
        <v>9</v>
      </c>
      <c r="AA158" s="7">
        <f>IF(Y158="",0,IF(ABS((Y158-Z158))&lt;=0.001,1,-1))</f>
        <v>1</v>
      </c>
      <c r="AB158" s="29" t="s">
        <v>599</v>
      </c>
      <c r="AC158" s="29" t="s">
        <v>599</v>
      </c>
      <c r="AD158" s="7">
        <v>-1</v>
      </c>
      <c r="AE158" s="47">
        <v>0</v>
      </c>
      <c r="AF158" s="24">
        <f>M158+P158+S158+U158+X158+AA158+AD158+AE158</f>
        <v>4</v>
      </c>
    </row>
    <row r="159" spans="1:32" ht="105.6">
      <c r="A159" s="27">
        <v>157</v>
      </c>
      <c r="B159" s="28">
        <v>41985.766264305552</v>
      </c>
      <c r="C159" s="29" t="s">
        <v>461</v>
      </c>
      <c r="D159" s="29" t="s">
        <v>462</v>
      </c>
      <c r="E159" s="29">
        <v>242667</v>
      </c>
      <c r="F159" s="6">
        <v>1</v>
      </c>
      <c r="G159" s="6">
        <f>INT(E159/100000)</f>
        <v>2</v>
      </c>
      <c r="H159" s="6">
        <f>INT(($E159-100000*G159)/10000)</f>
        <v>4</v>
      </c>
      <c r="I159" s="6">
        <f>INT(($E159-100000*G159-10000*H159)/1000)</f>
        <v>2</v>
      </c>
      <c r="J159" s="6">
        <f>INT(($E159-100000*$G159-10000*$H159-1000*$I159)/100)</f>
        <v>6</v>
      </c>
      <c r="K159" s="6">
        <f>INT(($E159-100000*$G159-10000*$H159-1000*$I159-100*$J159)/10)</f>
        <v>6</v>
      </c>
      <c r="L159" s="6">
        <f>INT(($E159-100000*$G159-10000*$H159-1000*$I159-100*$J159-10*$K159))</f>
        <v>7</v>
      </c>
      <c r="M159" s="7">
        <v>2</v>
      </c>
      <c r="N159" s="30">
        <v>9</v>
      </c>
      <c r="O159" s="11">
        <f>G159+2*K159-L159/(1+J159)-H159</f>
        <v>9</v>
      </c>
      <c r="P159" s="7">
        <f>IF(N159="",0,IF(ABS((N159-O159))&lt;=0.01,1,-1))</f>
        <v>1</v>
      </c>
      <c r="Q159" s="30">
        <v>6.6946789630613098E+31</v>
      </c>
      <c r="R159" s="19">
        <f>IF(L159 &lt; K159,10*LOG10(K159/L159),10*LOG10(L159/K159))</f>
        <v>0.66946789630613224</v>
      </c>
      <c r="S159" s="7">
        <f>IF(Q159="",0,IF(ABS((Q159-R159))&lt;=0.01,1,-1))</f>
        <v>-1</v>
      </c>
      <c r="T159" s="33" t="s">
        <v>463</v>
      </c>
      <c r="U159" s="7">
        <v>1</v>
      </c>
      <c r="V159" s="29">
        <v>120</v>
      </c>
      <c r="W159" s="20">
        <f>(1+L159)*(1+2+3+4+5)</f>
        <v>120</v>
      </c>
      <c r="X159" s="7">
        <f>IF(V159="",0,IF(ABS((V159-W159))&lt;=0.01,1,-1))</f>
        <v>1</v>
      </c>
      <c r="Y159" s="50">
        <v>1.4285714285714201E+31</v>
      </c>
      <c r="Z159" s="20">
        <f>IF(L159&lt;3,10-L159,IF(L159&gt;6,1/L159,L159))</f>
        <v>0.14285714285714285</v>
      </c>
      <c r="AA159" s="7">
        <f>IF(Y159="",0,IF(ABS((Y159-Z159))&lt;=0.001,1,-1))</f>
        <v>-1</v>
      </c>
      <c r="AB159" s="31"/>
      <c r="AC159" s="31"/>
      <c r="AD159" s="7">
        <f>IF(AB159="",0,IF(ABS((AC159-93.9794))&lt;=0.01,1,-1))</f>
        <v>0</v>
      </c>
      <c r="AE159" s="47">
        <v>0</v>
      </c>
      <c r="AF159" s="24">
        <f>M159+P159+S159+U159+X159+AA159+AD159+AE159</f>
        <v>3</v>
      </c>
    </row>
    <row r="160" spans="1:32">
      <c r="A160" s="27">
        <v>158</v>
      </c>
      <c r="B160" s="28">
        <v>41985.774893402777</v>
      </c>
      <c r="C160" s="29" t="s">
        <v>475</v>
      </c>
      <c r="D160" s="29" t="s">
        <v>476</v>
      </c>
      <c r="E160" s="29">
        <v>231679</v>
      </c>
      <c r="F160" s="6">
        <v>1</v>
      </c>
      <c r="G160" s="6">
        <f>INT(E160/100000)</f>
        <v>2</v>
      </c>
      <c r="H160" s="6">
        <f>INT(($E160-100000*G160)/10000)</f>
        <v>3</v>
      </c>
      <c r="I160" s="6">
        <f>INT(($E160-100000*G160-10000*H160)/1000)</f>
        <v>1</v>
      </c>
      <c r="J160" s="6">
        <f>INT(($E160-100000*$G160-10000*$H160-1000*$I160)/100)</f>
        <v>6</v>
      </c>
      <c r="K160" s="6">
        <f>INT(($E160-100000*$G160-10000*$H160-1000*$I160-100*$J160)/10)</f>
        <v>7</v>
      </c>
      <c r="L160" s="6">
        <f>INT(($E160-100000*$G160-10000*$H160-1000*$I160-100*$J160-10*$K160))</f>
        <v>9</v>
      </c>
      <c r="M160" s="7">
        <v>2</v>
      </c>
      <c r="N160" s="53">
        <v>11.7</v>
      </c>
      <c r="O160" s="11">
        <f>G160+2*K160-L160/(1+J160)-H160</f>
        <v>11.714285714285714</v>
      </c>
      <c r="P160" s="7">
        <f>IF(N160="",0,IF(ABS((N160-O160))&lt;=0.01,1,-1))</f>
        <v>-1</v>
      </c>
      <c r="Q160" s="30">
        <v>1.1000000000000001</v>
      </c>
      <c r="R160" s="19">
        <f>IF(L160 &lt; K160,10*LOG10(K160/L160),10*LOG10(L160/K160))</f>
        <v>1.0914446942506808</v>
      </c>
      <c r="S160" s="7">
        <f>IF(Q160="",0,IF(ABS((Q160-R160))&lt;=0.01,1,-1))</f>
        <v>1</v>
      </c>
      <c r="T160" s="29" t="s">
        <v>575</v>
      </c>
      <c r="U160" s="7">
        <v>1</v>
      </c>
      <c r="V160" s="29">
        <v>150</v>
      </c>
      <c r="W160" s="20">
        <f>(1+L160)*(1+2+3+4+5)</f>
        <v>150</v>
      </c>
      <c r="X160" s="7">
        <f>IF(V160="",0,IF(ABS((V160-W160))&lt;=0.01,1,-1))</f>
        <v>1</v>
      </c>
      <c r="Y160" s="53">
        <v>0.1</v>
      </c>
      <c r="Z160" s="20">
        <f>IF(L160&lt;3,10-L160,IF(L160&gt;6,1/L160,L160))</f>
        <v>0.1111111111111111</v>
      </c>
      <c r="AA160" s="7">
        <f>IF(Y160="",0,IF(ABS((Y160-Z160))&lt;=0.001,1,-1))</f>
        <v>-1</v>
      </c>
      <c r="AB160" s="31"/>
      <c r="AC160" s="31"/>
      <c r="AD160" s="7">
        <f>IF(AB160="",0,IF(ABS((AC160-93.9794))&lt;=0.01,1,-1))</f>
        <v>0</v>
      </c>
      <c r="AE160" s="47">
        <v>0</v>
      </c>
      <c r="AF160" s="24">
        <f>M160+P160+S160+U160+X160+AA160+AD160+AE160</f>
        <v>3</v>
      </c>
    </row>
    <row r="161" spans="1:32" ht="39.6">
      <c r="A161" s="27">
        <v>159</v>
      </c>
      <c r="B161" s="28">
        <v>41985.74483668981</v>
      </c>
      <c r="C161" s="29" t="s">
        <v>19</v>
      </c>
      <c r="D161" s="29" t="s">
        <v>20</v>
      </c>
      <c r="E161" s="29">
        <v>260330</v>
      </c>
      <c r="F161" s="6">
        <v>1</v>
      </c>
      <c r="G161" s="6">
        <f>INT(E161/100000)</f>
        <v>2</v>
      </c>
      <c r="H161" s="6">
        <f>INT(($E161-100000*G161)/10000)</f>
        <v>6</v>
      </c>
      <c r="I161" s="6">
        <f>INT(($E161-100000*G161-10000*H161)/1000)</f>
        <v>0</v>
      </c>
      <c r="J161" s="6">
        <f>INT(($E161-100000*$G161-10000*$H161-1000*$I161)/100)</f>
        <v>3</v>
      </c>
      <c r="K161" s="6">
        <f>INT(($E161-100000*$G161-10000*$H161-1000*$I161-100*$J161)/10)</f>
        <v>3</v>
      </c>
      <c r="L161" s="6">
        <f>INT(($E161-100000*$G161-10000*$H161-1000*$I161-100*$J161-10*$K161))</f>
        <v>0</v>
      </c>
      <c r="M161" s="7">
        <v>2</v>
      </c>
      <c r="N161" s="30">
        <v>2</v>
      </c>
      <c r="O161" s="11">
        <f>G161+2*K161-L161/(1+J161)-H161</f>
        <v>2</v>
      </c>
      <c r="P161" s="7">
        <f>IF(N161="",0,IF(ABS((N161-O161))&lt;=0.01,1,-1))</f>
        <v>1</v>
      </c>
      <c r="Q161" s="32"/>
      <c r="R161" s="19" t="e">
        <f>IF(L161 &lt; K161,10*LOG10(K161/L161),10*LOG10(L161/K161))</f>
        <v>#DIV/0!</v>
      </c>
      <c r="S161" s="7">
        <f>IF(Q161="",0,IF(ABS((Q161-R161))&lt;=0.01,1,-1))</f>
        <v>0</v>
      </c>
      <c r="T161" s="33" t="s">
        <v>21</v>
      </c>
      <c r="U161" s="7">
        <v>-1</v>
      </c>
      <c r="V161" s="29">
        <v>20</v>
      </c>
      <c r="W161" s="20">
        <f>(1+L161)*(1+2+3+4+5)</f>
        <v>15</v>
      </c>
      <c r="X161" s="7">
        <f>IF(V161="",0,IF(ABS((V161-W161))&lt;=0.01,1,-1))</f>
        <v>-1</v>
      </c>
      <c r="Y161" s="30">
        <v>10</v>
      </c>
      <c r="Z161" s="20">
        <f>IF(L161&lt;3,10-L161,IF(L161&gt;6,1/L161,L161))</f>
        <v>10</v>
      </c>
      <c r="AA161" s="7">
        <f>IF(Y161="",0,IF(ABS((Y161-Z161))&lt;=0.001,1,-1))</f>
        <v>1</v>
      </c>
      <c r="AB161" s="31"/>
      <c r="AC161" s="31"/>
      <c r="AD161" s="7">
        <f>IF(AB161="",0,IF(ABS((AC161-93.9794))&lt;=0.01,1,-1))</f>
        <v>0</v>
      </c>
      <c r="AE161" s="47">
        <v>0</v>
      </c>
      <c r="AF161" s="24">
        <f>M161+P161+S161+U161+X161+AA161+AD161+AE161</f>
        <v>2</v>
      </c>
    </row>
    <row r="162" spans="1:32">
      <c r="A162" s="27">
        <v>160</v>
      </c>
      <c r="B162" s="28">
        <v>41985.755161527784</v>
      </c>
      <c r="C162" s="29" t="s">
        <v>39</v>
      </c>
      <c r="D162" s="29" t="s">
        <v>40</v>
      </c>
      <c r="E162" s="29">
        <v>258561</v>
      </c>
      <c r="F162" s="6">
        <v>1</v>
      </c>
      <c r="G162" s="6">
        <f>INT(E162/100000)</f>
        <v>2</v>
      </c>
      <c r="H162" s="6">
        <f>INT(($E162-100000*G162)/10000)</f>
        <v>5</v>
      </c>
      <c r="I162" s="6">
        <f>INT(($E162-100000*G162-10000*H162)/1000)</f>
        <v>8</v>
      </c>
      <c r="J162" s="6">
        <f>INT(($E162-100000*$G162-10000*$H162-1000*$I162)/100)</f>
        <v>5</v>
      </c>
      <c r="K162" s="6">
        <f>INT(($E162-100000*$G162-10000*$H162-1000*$I162-100*$J162)/10)</f>
        <v>6</v>
      </c>
      <c r="L162" s="6">
        <f>INT(($E162-100000*$G162-10000*$H162-1000*$I162-100*$J162-10*$K162))</f>
        <v>1</v>
      </c>
      <c r="M162" s="7">
        <v>2</v>
      </c>
      <c r="N162" s="50">
        <v>88333333333</v>
      </c>
      <c r="O162" s="11">
        <f>G162+2*K162-L162/(1+J162)-H162</f>
        <v>8.8333333333333339</v>
      </c>
      <c r="P162" s="7">
        <f>IF(N162="",0,IF(ABS((N162-O162))&lt;=0.01,1,-1))</f>
        <v>-1</v>
      </c>
      <c r="Q162" s="50">
        <v>77815125038</v>
      </c>
      <c r="R162" s="19">
        <f>IF(L162 &lt; K162,10*LOG10(K162/L162),10*LOG10(L162/K162))</f>
        <v>7.7815125038364368</v>
      </c>
      <c r="S162" s="7">
        <f>IF(Q162="",0,IF(ABS((Q162-R162))&lt;=0.01,1,-1))</f>
        <v>-1</v>
      </c>
      <c r="T162" s="29" t="s">
        <v>41</v>
      </c>
      <c r="U162" s="7">
        <v>1</v>
      </c>
      <c r="V162" s="29">
        <v>30</v>
      </c>
      <c r="W162" s="20">
        <f>(1+L162)*(1+2+3+4+5)</f>
        <v>30</v>
      </c>
      <c r="X162" s="7">
        <f>IF(V162="",0,IF(ABS((V162-W162))&lt;=0.01,1,-1))</f>
        <v>1</v>
      </c>
      <c r="Y162" s="30">
        <v>9</v>
      </c>
      <c r="Z162" s="20">
        <f>IF(L162&lt;3,10-L162,IF(L162&gt;6,1/L162,L162))</f>
        <v>9</v>
      </c>
      <c r="AA162" s="7">
        <f>IF(Y162="",0,IF(ABS((Y162-Z162))&lt;=0.001,1,-1))</f>
        <v>1</v>
      </c>
      <c r="AB162" s="29" t="s">
        <v>579</v>
      </c>
      <c r="AC162" s="29">
        <f>20*LOG(p/20*10^(-6))/LOG(10)</f>
        <v>-146.02059991327963</v>
      </c>
      <c r="AD162" s="7">
        <f>IF(AB162="",0,IF(ABS((AC162-93.9794))&lt;=0.01,1,-1))</f>
        <v>-1</v>
      </c>
      <c r="AE162" s="47">
        <v>0</v>
      </c>
      <c r="AF162" s="24">
        <f>M162+P162+S162+U162+X162+AA162+AD162+AE162</f>
        <v>2</v>
      </c>
    </row>
    <row r="163" spans="1:32">
      <c r="A163" s="27">
        <v>161</v>
      </c>
      <c r="B163" s="28">
        <v>41985.762172557872</v>
      </c>
      <c r="C163" s="29" t="s">
        <v>325</v>
      </c>
      <c r="D163" s="29" t="s">
        <v>326</v>
      </c>
      <c r="E163" s="29">
        <v>231997</v>
      </c>
      <c r="F163" s="6">
        <v>1</v>
      </c>
      <c r="G163" s="6">
        <f>INT(E163/100000)</f>
        <v>2</v>
      </c>
      <c r="H163" s="6">
        <f>INT(($E163-100000*G163)/10000)</f>
        <v>3</v>
      </c>
      <c r="I163" s="6">
        <f>INT(($E163-100000*G163-10000*H163)/1000)</f>
        <v>1</v>
      </c>
      <c r="J163" s="6">
        <f>INT(($E163-100000*$G163-10000*$H163-1000*$I163)/100)</f>
        <v>9</v>
      </c>
      <c r="K163" s="6">
        <f>INT(($E163-100000*$G163-10000*$H163-1000*$I163-100*$J163)/10)</f>
        <v>9</v>
      </c>
      <c r="L163" s="6">
        <f>INT(($E163-100000*$G163-10000*$H163-1000*$I163-100*$J163-10*$K163))</f>
        <v>7</v>
      </c>
      <c r="M163" s="7">
        <v>2</v>
      </c>
      <c r="N163" s="30">
        <v>19.766666666666602</v>
      </c>
      <c r="O163" s="11">
        <f>G163+2*K163-L163/(1+J163)-H163</f>
        <v>16.3</v>
      </c>
      <c r="P163" s="7">
        <f>IF(N163="",0,IF(ABS((N163-O163))&lt;=0.01,1,-1))</f>
        <v>-1</v>
      </c>
      <c r="Q163" s="30">
        <v>1.0914446942506799</v>
      </c>
      <c r="R163" s="19">
        <f>IF(L163 &lt; K163,10*LOG10(K163/L163),10*LOG10(L163/K163))</f>
        <v>1.0914446942506808</v>
      </c>
      <c r="S163" s="7">
        <f>IF(Q163="",0,IF(ABS((Q163-R163))&lt;=0.01,1,-1))</f>
        <v>1</v>
      </c>
      <c r="T163" s="29" t="s">
        <v>327</v>
      </c>
      <c r="U163" s="7">
        <v>1</v>
      </c>
      <c r="V163" s="31"/>
      <c r="W163" s="20">
        <f>(1+L163)*(1+2+3+4+5)</f>
        <v>120</v>
      </c>
      <c r="X163" s="7">
        <f>IF(V163="",0,IF(ABS((V163-W163))&lt;=0.01,1,-1))</f>
        <v>0</v>
      </c>
      <c r="Y163" s="32"/>
      <c r="Z163" s="20">
        <f>IF(L163&lt;3,10-L163,IF(L163&gt;6,1/L163,L163))</f>
        <v>0.14285714285714285</v>
      </c>
      <c r="AA163" s="7">
        <f>IF(Y163="",0,IF(ABS((Y163-Z163))&lt;=0.001,1,-1))</f>
        <v>0</v>
      </c>
      <c r="AB163" s="29" t="s">
        <v>592</v>
      </c>
      <c r="AC163" s="29">
        <f>20*LOG(p/0.000000002)/LOG(10)</f>
        <v>173.97940008672037</v>
      </c>
      <c r="AD163" s="7">
        <f>IF(AB163="",0,IF(ABS((AC163-93.9794))&lt;=0.01,1,-1))</f>
        <v>-1</v>
      </c>
      <c r="AE163" s="47">
        <v>0</v>
      </c>
      <c r="AF163" s="24">
        <f>M163+P163+S163+U163+X163+AA163+AD163+AE163</f>
        <v>2</v>
      </c>
    </row>
    <row r="164" spans="1:32">
      <c r="A164" s="27">
        <v>162</v>
      </c>
      <c r="B164" s="28">
        <v>41985.762985127316</v>
      </c>
      <c r="C164" s="29" t="s">
        <v>354</v>
      </c>
      <c r="D164" s="29" t="s">
        <v>355</v>
      </c>
      <c r="E164" s="29">
        <v>239475</v>
      </c>
      <c r="F164" s="6">
        <v>1</v>
      </c>
      <c r="G164" s="6">
        <f>INT(E164/100000)</f>
        <v>2</v>
      </c>
      <c r="H164" s="6">
        <f>INT(($E164-100000*G164)/10000)</f>
        <v>3</v>
      </c>
      <c r="I164" s="6">
        <f>INT(($E164-100000*G164-10000*H164)/1000)</f>
        <v>9</v>
      </c>
      <c r="J164" s="6">
        <f>INT(($E164-100000*$G164-10000*$H164-1000*$I164)/100)</f>
        <v>4</v>
      </c>
      <c r="K164" s="6">
        <f>INT(($E164-100000*$G164-10000*$H164-1000*$I164-100*$J164)/10)</f>
        <v>7</v>
      </c>
      <c r="L164" s="6">
        <f>INT(($E164-100000*$G164-10000*$H164-1000*$I164-100*$J164-10*$K164))</f>
        <v>5</v>
      </c>
      <c r="M164" s="7">
        <v>2</v>
      </c>
      <c r="N164" s="30">
        <v>12</v>
      </c>
      <c r="O164" s="11">
        <f>G164+2*K164-L164/(1+J164)-H164</f>
        <v>12</v>
      </c>
      <c r="P164" s="7">
        <f>IF(N164="",0,IF(ABS((N164-O164))&lt;=0.01,1,-1))</f>
        <v>1</v>
      </c>
      <c r="Q164" s="30">
        <v>6.9897000433601804</v>
      </c>
      <c r="R164" s="19">
        <f>IF(L164 &lt; K164,10*LOG10(K164/L164),10*LOG10(L164/K164))</f>
        <v>1.46128035678238</v>
      </c>
      <c r="S164" s="7">
        <f>IF(Q164="",0,IF(ABS((Q164-R164))&lt;=0.01,1,-1))</f>
        <v>-1</v>
      </c>
      <c r="T164" s="29" t="s">
        <v>356</v>
      </c>
      <c r="U164" s="7">
        <v>1</v>
      </c>
      <c r="V164" s="29">
        <v>75</v>
      </c>
      <c r="W164" s="20">
        <f>(1+L164)*(1+2+3+4+5)</f>
        <v>90</v>
      </c>
      <c r="X164" s="7">
        <f>IF(V164="",0,IF(ABS((V164-W164))&lt;=0.01,1,-1))</f>
        <v>-1</v>
      </c>
      <c r="Y164" s="30">
        <v>5</v>
      </c>
      <c r="Z164" s="20">
        <f>IF(L164&lt;3,10-L164,IF(L164&gt;6,1/L164,L164))</f>
        <v>5</v>
      </c>
      <c r="AA164" s="7">
        <f>IF(Y164="",0,IF(ABS((Y164-Z164))&lt;=0.001,1,-1))</f>
        <v>1</v>
      </c>
      <c r="AB164" s="29" t="s">
        <v>366</v>
      </c>
      <c r="AC164" s="29" t="s">
        <v>366</v>
      </c>
      <c r="AD164" s="7">
        <v>-1</v>
      </c>
      <c r="AE164" s="47">
        <v>0</v>
      </c>
      <c r="AF164" s="24">
        <f>M164+P164+S164+U164+X164+AA164+AD164+AE164</f>
        <v>2</v>
      </c>
    </row>
    <row r="165" spans="1:32">
      <c r="A165" s="27">
        <v>163</v>
      </c>
      <c r="B165" s="28">
        <v>41985.729924942127</v>
      </c>
      <c r="C165" s="29" t="s">
        <v>8</v>
      </c>
      <c r="D165" s="29" t="s">
        <v>9</v>
      </c>
      <c r="E165" s="29">
        <v>179307</v>
      </c>
      <c r="F165" s="6">
        <v>1</v>
      </c>
      <c r="G165" s="6">
        <f>INT(E165/100000)</f>
        <v>1</v>
      </c>
      <c r="H165" s="6">
        <f>INT(($E165-100000*G165)/10000)</f>
        <v>7</v>
      </c>
      <c r="I165" s="6">
        <f>INT(($E165-100000*G165-10000*H165)/1000)</f>
        <v>9</v>
      </c>
      <c r="J165" s="6">
        <f>INT(($E165-100000*$G165-10000*$H165-1000*$I165)/100)</f>
        <v>3</v>
      </c>
      <c r="K165" s="6">
        <f>INT(($E165-100000*$G165-10000*$H165-1000*$I165-100*$J165)/10)</f>
        <v>0</v>
      </c>
      <c r="L165" s="6">
        <f>INT(($E165-100000*$G165-10000*$H165-1000*$I165-100*$J165-10*$K165))</f>
        <v>7</v>
      </c>
      <c r="M165" s="7">
        <v>2</v>
      </c>
      <c r="N165" s="30">
        <v>3.33</v>
      </c>
      <c r="O165" s="11">
        <f>G165+2*K165-L165/(1+J165)-H165</f>
        <v>-7.75</v>
      </c>
      <c r="P165" s="7">
        <f>IF(N165="",0,IF(ABS((N165-O165))&lt;=0.01,1,-1))</f>
        <v>-1</v>
      </c>
      <c r="Q165" s="30" t="s">
        <v>10</v>
      </c>
      <c r="R165" s="19" t="e">
        <f>IF(L165 &lt; K165,10*LOG10(K165/L165),10*LOG10(L165/K165))</f>
        <v>#DIV/0!</v>
      </c>
      <c r="S165" s="7">
        <v>-1</v>
      </c>
      <c r="T165" s="31"/>
      <c r="U165" s="7">
        <v>0</v>
      </c>
      <c r="V165" s="29">
        <v>120</v>
      </c>
      <c r="W165" s="20">
        <f>(1+L165)*(1+2+3+4+5)</f>
        <v>120</v>
      </c>
      <c r="X165" s="7">
        <f>IF(V165="",0,IF(ABS((V165-W165))&lt;=0.01,1,-1))</f>
        <v>1</v>
      </c>
      <c r="Y165" s="32"/>
      <c r="Z165" s="20">
        <f>IF(L165&lt;3,10-L165,IF(L165&gt;6,1/L165,L165))</f>
        <v>0.14285714285714285</v>
      </c>
      <c r="AA165" s="7">
        <f>IF(Y165="",0,IF(ABS((Y165-Z165))&lt;=0.001,1,-1))</f>
        <v>0</v>
      </c>
      <c r="AB165" s="31"/>
      <c r="AC165" s="31"/>
      <c r="AD165" s="7">
        <f>IF(AB165="",0,IF(ABS((AC165-93.9794))&lt;=0.01,1,-1))</f>
        <v>0</v>
      </c>
      <c r="AE165" s="47">
        <v>0</v>
      </c>
      <c r="AF165" s="24">
        <f>M165+P165+S165+U165+X165+AA165+AD165+AE165</f>
        <v>1</v>
      </c>
    </row>
    <row r="166" spans="1:32" ht="13.8" thickBot="1">
      <c r="A166" s="35">
        <v>164</v>
      </c>
      <c r="B166" s="36">
        <v>41985.768283194448</v>
      </c>
      <c r="C166" s="37" t="s">
        <v>489</v>
      </c>
      <c r="D166" s="37" t="s">
        <v>490</v>
      </c>
      <c r="E166" s="37">
        <v>252532</v>
      </c>
      <c r="F166" s="38">
        <v>1</v>
      </c>
      <c r="G166" s="38">
        <f>INT(E166/100000)</f>
        <v>2</v>
      </c>
      <c r="H166" s="38">
        <f>INT(($E166-100000*G166)/10000)</f>
        <v>5</v>
      </c>
      <c r="I166" s="38">
        <f>INT(($E166-100000*G166-10000*H166)/1000)</f>
        <v>2</v>
      </c>
      <c r="J166" s="38">
        <f>INT(($E166-100000*$G166-10000*$H166-1000*$I166)/100)</f>
        <v>5</v>
      </c>
      <c r="K166" s="38">
        <f>INT(($E166-100000*$G166-10000*$H166-1000*$I166-100*$J166)/10)</f>
        <v>3</v>
      </c>
      <c r="L166" s="38">
        <f>INT(($E166-100000*$G166-10000*$H166-1000*$I166-100*$J166-10*$K166))</f>
        <v>2</v>
      </c>
      <c r="M166" s="39">
        <v>2</v>
      </c>
      <c r="N166" s="52">
        <v>2.7</v>
      </c>
      <c r="O166" s="41">
        <f>G166+2*K166-L166/(1+J166)-H166</f>
        <v>2.666666666666667</v>
      </c>
      <c r="P166" s="39">
        <f>IF(N166="",0,IF(ABS((N166-O166))&lt;=0.01,1,-1))</f>
        <v>-1</v>
      </c>
      <c r="Q166" s="40">
        <v>1.8</v>
      </c>
      <c r="R166" s="42">
        <f>IF(L166 &lt; K166,10*LOG10(K166/L166),10*LOG10(L166/K166))</f>
        <v>1.7609125905568124</v>
      </c>
      <c r="S166" s="39">
        <f>IF(Q166="",0,IF(ABS((Q166-R166))&lt;=0.01,1,-1))</f>
        <v>-1</v>
      </c>
      <c r="T166" s="44"/>
      <c r="U166" s="39">
        <v>0</v>
      </c>
      <c r="V166" s="37">
        <v>45</v>
      </c>
      <c r="W166" s="43">
        <f>(1+L166)*(1+2+3+4+5)</f>
        <v>45</v>
      </c>
      <c r="X166" s="39">
        <f>IF(V166="",0,IF(ABS((V166-W166))&lt;=0.01,1,-1))</f>
        <v>1</v>
      </c>
      <c r="Y166" s="49"/>
      <c r="Z166" s="43">
        <f>IF(L166&lt;3,10-L166,IF(L166&gt;6,1/L166,L166))</f>
        <v>8</v>
      </c>
      <c r="AA166" s="7">
        <f>IF(Y166="",0,IF(ABS((Y166-Z166))&lt;=0.001,1,-1))</f>
        <v>0</v>
      </c>
      <c r="AB166" s="44"/>
      <c r="AC166" s="44"/>
      <c r="AD166" s="39">
        <f>IF(AB166="",0,IF(ABS((AC166-93.9794))&lt;=0.01,1,-1))</f>
        <v>0</v>
      </c>
      <c r="AE166" s="48">
        <v>0</v>
      </c>
      <c r="AF166" s="45">
        <f>M166+P166+S166+U166+X166+AA166+AD166+AE166</f>
        <v>1</v>
      </c>
    </row>
    <row r="168" spans="1:32">
      <c r="A168" s="12" t="s">
        <v>507</v>
      </c>
      <c r="B168" s="12"/>
      <c r="C168" s="13"/>
      <c r="D168" s="13"/>
      <c r="E168" s="12" t="s">
        <v>508</v>
      </c>
      <c r="F168" s="13"/>
      <c r="G168" s="13"/>
      <c r="H168" s="13"/>
      <c r="I168" s="13"/>
      <c r="J168" s="13"/>
      <c r="K168" s="13"/>
    </row>
    <row r="169" spans="1:32">
      <c r="A169" s="51" t="s">
        <v>607</v>
      </c>
      <c r="B169" s="14"/>
      <c r="C169" s="14"/>
      <c r="D169" s="14"/>
      <c r="E169" s="14" t="s">
        <v>509</v>
      </c>
      <c r="F169" s="14"/>
      <c r="G169" s="14"/>
      <c r="H169" s="14"/>
      <c r="I169" s="14"/>
      <c r="J169" s="14"/>
      <c r="K169" s="14"/>
    </row>
    <row r="170" spans="1:32">
      <c r="A170" s="15" t="s">
        <v>510</v>
      </c>
      <c r="B170" s="15"/>
      <c r="C170" s="15"/>
      <c r="D170" s="15"/>
      <c r="E170" s="15" t="s">
        <v>509</v>
      </c>
      <c r="F170" s="15"/>
      <c r="G170" s="15"/>
      <c r="H170" s="15"/>
      <c r="I170" s="15"/>
      <c r="J170" s="15"/>
      <c r="K170" s="15"/>
    </row>
    <row r="171" spans="1:32">
      <c r="A171" s="55" t="s">
        <v>608</v>
      </c>
      <c r="B171" s="16"/>
      <c r="C171" s="16"/>
      <c r="D171" s="16"/>
      <c r="E171" s="16" t="s">
        <v>509</v>
      </c>
      <c r="F171" s="16"/>
      <c r="G171" s="16"/>
      <c r="H171" s="16"/>
      <c r="I171" s="16"/>
      <c r="J171" s="16"/>
      <c r="K171" s="16"/>
    </row>
    <row r="172" spans="1:32">
      <c r="A172" s="17" t="s">
        <v>511</v>
      </c>
      <c r="B172" s="17"/>
      <c r="C172" s="17"/>
      <c r="D172" s="17"/>
      <c r="E172" s="17" t="s">
        <v>512</v>
      </c>
      <c r="F172" s="17"/>
      <c r="G172" s="17"/>
      <c r="H172" s="17"/>
      <c r="I172" s="17"/>
      <c r="J172" s="17"/>
      <c r="K172" s="17"/>
    </row>
  </sheetData>
  <sortState ref="B3:AF166">
    <sortCondition descending="1" ref="AF3:AF166"/>
  </sortState>
  <conditionalFormatting sqref="P3:P166">
    <cfRule type="cellIs" dxfId="38" priority="25" operator="lessThan">
      <formula>0</formula>
    </cfRule>
  </conditionalFormatting>
  <conditionalFormatting sqref="P4:P166">
    <cfRule type="cellIs" dxfId="37" priority="24" operator="lessThan">
      <formula>0</formula>
    </cfRule>
  </conditionalFormatting>
  <conditionalFormatting sqref="S3">
    <cfRule type="cellIs" dxfId="36" priority="23" operator="lessThan">
      <formula>0</formula>
    </cfRule>
  </conditionalFormatting>
  <conditionalFormatting sqref="S4:S166">
    <cfRule type="cellIs" dxfId="35" priority="21" operator="lessThan">
      <formula>0</formula>
    </cfRule>
  </conditionalFormatting>
  <conditionalFormatting sqref="U3:U166">
    <cfRule type="cellIs" dxfId="34" priority="20" operator="lessThan">
      <formula>0</formula>
    </cfRule>
  </conditionalFormatting>
  <conditionalFormatting sqref="X3:X166">
    <cfRule type="cellIs" dxfId="33" priority="18" operator="lessThan">
      <formula>0</formula>
    </cfRule>
  </conditionalFormatting>
  <conditionalFormatting sqref="X3">
    <cfRule type="cellIs" dxfId="32" priority="19" operator="lessThan">
      <formula>0</formula>
    </cfRule>
  </conditionalFormatting>
  <conditionalFormatting sqref="AA3:AA166">
    <cfRule type="cellIs" dxfId="30" priority="16" operator="lessThan">
      <formula>0</formula>
    </cfRule>
  </conditionalFormatting>
  <conditionalFormatting sqref="AA3:AA166">
    <cfRule type="cellIs" dxfId="29" priority="17" operator="lessThan">
      <formula>0</formula>
    </cfRule>
  </conditionalFormatting>
  <conditionalFormatting sqref="AD3">
    <cfRule type="cellIs" dxfId="28" priority="14" operator="lessThan">
      <formula>0</formula>
    </cfRule>
  </conditionalFormatting>
  <conditionalFormatting sqref="AD3">
    <cfRule type="cellIs" dxfId="27" priority="15" operator="lessThan">
      <formula>0</formula>
    </cfRule>
  </conditionalFormatting>
  <conditionalFormatting sqref="AD3:AD166">
    <cfRule type="cellIs" dxfId="24" priority="10" operator="lessThan">
      <formula>0</formula>
    </cfRule>
  </conditionalFormatting>
  <conditionalFormatting sqref="AD3:AD166">
    <cfRule type="cellIs" dxfId="23" priority="11" operator="lessThan">
      <formula>0</formula>
    </cfRule>
  </conditionalFormatting>
  <conditionalFormatting sqref="AE3">
    <cfRule type="cellIs" dxfId="22" priority="8" operator="lessThan">
      <formula>0</formula>
    </cfRule>
  </conditionalFormatting>
  <conditionalFormatting sqref="AE3">
    <cfRule type="cellIs" dxfId="20" priority="9" operator="lessThan">
      <formula>0</formula>
    </cfRule>
  </conditionalFormatting>
  <conditionalFormatting sqref="AE3">
    <cfRule type="cellIs" dxfId="18" priority="6" operator="lessThan">
      <formula>0</formula>
    </cfRule>
  </conditionalFormatting>
  <conditionalFormatting sqref="AE3">
    <cfRule type="cellIs" dxfId="16" priority="7" operator="lessThan">
      <formula>0</formula>
    </cfRule>
  </conditionalFormatting>
  <conditionalFormatting sqref="AE4:AE166">
    <cfRule type="cellIs" dxfId="14" priority="4" operator="lessThan">
      <formula>0</formula>
    </cfRule>
  </conditionalFormatting>
  <conditionalFormatting sqref="AE4:AE166">
    <cfRule type="cellIs" dxfId="12" priority="5" operator="lessThan">
      <formula>0</formula>
    </cfRule>
  </conditionalFormatting>
  <conditionalFormatting sqref="AE4:AE166">
    <cfRule type="cellIs" dxfId="10" priority="2" operator="lessThan">
      <formula>0</formula>
    </cfRule>
  </conditionalFormatting>
  <conditionalFormatting sqref="AE4:AE166">
    <cfRule type="cellIs" dxfId="8" priority="3" operator="lessThan">
      <formula>0</formula>
    </cfRule>
  </conditionalFormatting>
  <conditionalFormatting sqref="AF3:AF166">
    <cfRule type="cellIs" dxfId="6" priority="1" operator="greaterThan">
      <formula>5.5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Responses 1</vt:lpstr>
      <vt:lpstr>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farina</dc:creator>
  <cp:lastModifiedBy>Angelo Farina</cp:lastModifiedBy>
  <dcterms:created xsi:type="dcterms:W3CDTF">2014-12-13T11:28:17Z</dcterms:created>
  <dcterms:modified xsi:type="dcterms:W3CDTF">2014-12-13T13:53:08Z</dcterms:modified>
</cp:coreProperties>
</file>