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2064" yWindow="0" windowWidth="22008" windowHeight="11436"/>
  </bookViews>
  <sheets>
    <sheet name="Form Responses 1" sheetId="1" r:id="rId1"/>
    <sheet name="Solution" sheetId="2" r:id="rId2"/>
  </sheets>
  <calcPr calcId="152511"/>
</workbook>
</file>

<file path=xl/calcChain.xml><?xml version="1.0" encoding="utf-8"?>
<calcChain xmlns="http://schemas.openxmlformats.org/spreadsheetml/2006/main">
  <c r="G145" i="1" l="1"/>
  <c r="H145" i="1" s="1"/>
  <c r="S145" i="1"/>
  <c r="V145" i="1"/>
  <c r="AK145" i="1"/>
  <c r="AQ145" i="1"/>
  <c r="E47" i="2"/>
  <c r="B47" i="2"/>
  <c r="H46" i="2"/>
  <c r="E46" i="2"/>
  <c r="B46" i="2"/>
  <c r="B43" i="2"/>
  <c r="H42" i="2"/>
  <c r="E42" i="2"/>
  <c r="B42" i="2"/>
  <c r="H37" i="2"/>
  <c r="E37" i="2"/>
  <c r="B37" i="2"/>
  <c r="S36" i="2"/>
  <c r="H36" i="2"/>
  <c r="E36" i="2"/>
  <c r="B36" i="2"/>
  <c r="N36" i="2" s="1"/>
  <c r="B33" i="2"/>
  <c r="H32" i="2"/>
  <c r="E32" i="2"/>
  <c r="B32" i="2"/>
  <c r="E29" i="2"/>
  <c r="B29" i="2"/>
  <c r="H28" i="2"/>
  <c r="E28" i="2"/>
  <c r="B28" i="2"/>
  <c r="B24" i="2"/>
  <c r="E21" i="2"/>
  <c r="B21" i="2"/>
  <c r="H20" i="2"/>
  <c r="E20" i="2"/>
  <c r="B20" i="2"/>
  <c r="E16" i="2"/>
  <c r="B16" i="2"/>
  <c r="E12" i="2"/>
  <c r="B12" i="2"/>
  <c r="K8" i="2"/>
  <c r="H8" i="2"/>
  <c r="E8" i="2"/>
  <c r="B8" i="2"/>
  <c r="H7" i="2"/>
  <c r="E7" i="2"/>
  <c r="B7" i="2"/>
  <c r="H6" i="2"/>
  <c r="E6" i="2"/>
  <c r="B6" i="2"/>
  <c r="AQ168" i="1"/>
  <c r="AN168" i="1"/>
  <c r="AK168" i="1"/>
  <c r="AB168" i="1"/>
  <c r="V168" i="1"/>
  <c r="S168" i="1"/>
  <c r="P168" i="1"/>
  <c r="G168" i="1"/>
  <c r="H168" i="1" s="1"/>
  <c r="AQ167" i="1"/>
  <c r="AK167" i="1"/>
  <c r="AB167" i="1"/>
  <c r="V167" i="1"/>
  <c r="S167" i="1"/>
  <c r="P167" i="1"/>
  <c r="G167" i="1"/>
  <c r="AQ166" i="1"/>
  <c r="AK166" i="1"/>
  <c r="AB166" i="1"/>
  <c r="V166" i="1"/>
  <c r="S166" i="1"/>
  <c r="P166" i="1"/>
  <c r="G166" i="1"/>
  <c r="H166" i="1" s="1"/>
  <c r="AQ165" i="1"/>
  <c r="AK165" i="1"/>
  <c r="AH165" i="1"/>
  <c r="V165" i="1"/>
  <c r="S165" i="1"/>
  <c r="G165" i="1"/>
  <c r="H165" i="1" s="1"/>
  <c r="I165" i="1" s="1"/>
  <c r="J165" i="1" s="1"/>
  <c r="AQ164" i="1"/>
  <c r="AB164" i="1"/>
  <c r="H164" i="1"/>
  <c r="G164" i="1"/>
  <c r="AQ163" i="1"/>
  <c r="AK163" i="1"/>
  <c r="AB163" i="1"/>
  <c r="V163" i="1"/>
  <c r="S163" i="1"/>
  <c r="P163" i="1"/>
  <c r="G163" i="1"/>
  <c r="AQ162" i="1"/>
  <c r="AK162" i="1"/>
  <c r="AB162" i="1"/>
  <c r="V162" i="1"/>
  <c r="S162" i="1"/>
  <c r="P162" i="1"/>
  <c r="G162" i="1"/>
  <c r="H162" i="1" s="1"/>
  <c r="AQ161" i="1"/>
  <c r="AK161" i="1"/>
  <c r="AB161" i="1"/>
  <c r="V161" i="1"/>
  <c r="S161" i="1"/>
  <c r="P161" i="1"/>
  <c r="G161" i="1"/>
  <c r="H161" i="1" s="1"/>
  <c r="I161" i="1" s="1"/>
  <c r="AQ160" i="1"/>
  <c r="AK160" i="1"/>
  <c r="AB160" i="1"/>
  <c r="V160" i="1"/>
  <c r="S160" i="1"/>
  <c r="P160" i="1"/>
  <c r="G160" i="1"/>
  <c r="AQ159" i="1"/>
  <c r="AK159" i="1"/>
  <c r="AB159" i="1"/>
  <c r="V159" i="1"/>
  <c r="S159" i="1"/>
  <c r="P159" i="1"/>
  <c r="G159" i="1"/>
  <c r="AQ158" i="1"/>
  <c r="AK158" i="1"/>
  <c r="G158" i="1"/>
  <c r="AQ157" i="1"/>
  <c r="AK157" i="1"/>
  <c r="AB157" i="1"/>
  <c r="G157" i="1"/>
  <c r="H157" i="1" s="1"/>
  <c r="AQ156" i="1"/>
  <c r="AK156" i="1"/>
  <c r="AB156" i="1"/>
  <c r="G156" i="1"/>
  <c r="AQ155" i="1"/>
  <c r="AK155" i="1"/>
  <c r="AB155" i="1"/>
  <c r="G155" i="1"/>
  <c r="AQ154" i="1"/>
  <c r="AN154" i="1"/>
  <c r="AB154" i="1"/>
  <c r="V154" i="1"/>
  <c r="S154" i="1"/>
  <c r="P154" i="1"/>
  <c r="G154" i="1"/>
  <c r="H154" i="1" s="1"/>
  <c r="AQ153" i="1"/>
  <c r="G153" i="1"/>
  <c r="AQ152" i="1"/>
  <c r="G152" i="1"/>
  <c r="H152" i="1" s="1"/>
  <c r="AQ151" i="1"/>
  <c r="G151" i="1"/>
  <c r="AQ150" i="1"/>
  <c r="AB150" i="1"/>
  <c r="G150" i="1"/>
  <c r="H150" i="1" s="1"/>
  <c r="AQ149" i="1"/>
  <c r="G149" i="1"/>
  <c r="AQ148" i="1"/>
  <c r="G148" i="1"/>
  <c r="AQ147" i="1"/>
  <c r="G147" i="1"/>
  <c r="AQ146" i="1"/>
  <c r="AB146" i="1"/>
  <c r="G146" i="1"/>
  <c r="AQ144" i="1"/>
  <c r="AK144" i="1"/>
  <c r="AH144" i="1"/>
  <c r="AB144" i="1"/>
  <c r="G144" i="1"/>
  <c r="AQ143" i="1"/>
  <c r="AK143" i="1"/>
  <c r="AH143" i="1"/>
  <c r="AB143" i="1"/>
  <c r="G143" i="1"/>
  <c r="H143" i="1" s="1"/>
  <c r="AQ142" i="1"/>
  <c r="AH142" i="1"/>
  <c r="G142" i="1"/>
  <c r="H142" i="1" s="1"/>
  <c r="AQ141" i="1"/>
  <c r="AH141" i="1"/>
  <c r="AB141" i="1"/>
  <c r="V141" i="1"/>
  <c r="S141" i="1"/>
  <c r="G141" i="1"/>
  <c r="H141" i="1" s="1"/>
  <c r="I141" i="1" s="1"/>
  <c r="AQ140" i="1"/>
  <c r="AH140" i="1"/>
  <c r="G140" i="1"/>
  <c r="H140" i="1" s="1"/>
  <c r="AQ139" i="1"/>
  <c r="AH139" i="1"/>
  <c r="G139" i="1"/>
  <c r="H139" i="1" s="1"/>
  <c r="I139" i="1" s="1"/>
  <c r="AQ138" i="1"/>
  <c r="AH138" i="1"/>
  <c r="G138" i="1"/>
  <c r="AQ137" i="1"/>
  <c r="AN137" i="1"/>
  <c r="AK137" i="1"/>
  <c r="V137" i="1"/>
  <c r="S137" i="1"/>
  <c r="P137" i="1"/>
  <c r="G137" i="1"/>
  <c r="AQ136" i="1"/>
  <c r="AH136" i="1"/>
  <c r="H136" i="1"/>
  <c r="G136" i="1"/>
  <c r="AQ135" i="1"/>
  <c r="AH135" i="1"/>
  <c r="AB135" i="1"/>
  <c r="V135" i="1"/>
  <c r="S135" i="1"/>
  <c r="G135" i="1"/>
  <c r="H135" i="1" s="1"/>
  <c r="AQ134" i="1"/>
  <c r="G134" i="1"/>
  <c r="AQ133" i="1"/>
  <c r="G133" i="1"/>
  <c r="AQ132" i="1"/>
  <c r="S132" i="1"/>
  <c r="G132" i="1"/>
  <c r="AQ131" i="1"/>
  <c r="AN131" i="1"/>
  <c r="AH131" i="1"/>
  <c r="AB131" i="1"/>
  <c r="V131" i="1"/>
  <c r="S131" i="1"/>
  <c r="P131" i="1"/>
  <c r="G131" i="1"/>
  <c r="AQ130" i="1"/>
  <c r="G130" i="1"/>
  <c r="H130" i="1" s="1"/>
  <c r="AQ129" i="1"/>
  <c r="G129" i="1"/>
  <c r="H129" i="1" s="1"/>
  <c r="AQ128" i="1"/>
  <c r="G128" i="1"/>
  <c r="H128" i="1" s="1"/>
  <c r="I128" i="1" s="1"/>
  <c r="AQ127" i="1"/>
  <c r="AK127" i="1"/>
  <c r="AB127" i="1"/>
  <c r="V127" i="1"/>
  <c r="S127" i="1"/>
  <c r="P127" i="1"/>
  <c r="H127" i="1"/>
  <c r="G127" i="1"/>
  <c r="AQ126" i="1"/>
  <c r="AK126" i="1"/>
  <c r="AH126" i="1"/>
  <c r="V126" i="1"/>
  <c r="S126" i="1"/>
  <c r="G126" i="1"/>
  <c r="AQ125" i="1"/>
  <c r="AK125" i="1"/>
  <c r="V125" i="1"/>
  <c r="S125" i="1"/>
  <c r="P125" i="1"/>
  <c r="G125" i="1"/>
  <c r="AQ124" i="1"/>
  <c r="AN124" i="1"/>
  <c r="AK124" i="1"/>
  <c r="AH124" i="1"/>
  <c r="V124" i="1"/>
  <c r="S124" i="1"/>
  <c r="P124" i="1"/>
  <c r="G124" i="1"/>
  <c r="H124" i="1" s="1"/>
  <c r="AQ123" i="1"/>
  <c r="AK123" i="1"/>
  <c r="AB123" i="1"/>
  <c r="V123" i="1"/>
  <c r="S123" i="1"/>
  <c r="P123" i="1"/>
  <c r="G123" i="1"/>
  <c r="AQ122" i="1"/>
  <c r="AK122" i="1"/>
  <c r="AB122" i="1"/>
  <c r="V122" i="1"/>
  <c r="S122" i="1"/>
  <c r="P122" i="1"/>
  <c r="G122" i="1"/>
  <c r="H122" i="1" s="1"/>
  <c r="AQ121" i="1"/>
  <c r="G121" i="1"/>
  <c r="AQ120" i="1"/>
  <c r="AH120" i="1"/>
  <c r="G120" i="1"/>
  <c r="AQ119" i="1"/>
  <c r="AK119" i="1"/>
  <c r="V119" i="1"/>
  <c r="S119" i="1"/>
  <c r="G119" i="1"/>
  <c r="H118" i="1"/>
  <c r="I118" i="1" s="1"/>
  <c r="G118" i="1"/>
  <c r="AQ117" i="1"/>
  <c r="AN117" i="1"/>
  <c r="AK117" i="1"/>
  <c r="G117" i="1"/>
  <c r="AQ116" i="1"/>
  <c r="AK116" i="1"/>
  <c r="AH116" i="1"/>
  <c r="AB116" i="1"/>
  <c r="V116" i="1"/>
  <c r="S116" i="1"/>
  <c r="P116" i="1"/>
  <c r="G116" i="1"/>
  <c r="AQ115" i="1"/>
  <c r="AK115" i="1"/>
  <c r="AH115" i="1"/>
  <c r="V115" i="1"/>
  <c r="S115" i="1"/>
  <c r="P115" i="1"/>
  <c r="G115" i="1"/>
  <c r="AQ114" i="1"/>
  <c r="G114" i="1"/>
  <c r="AQ113" i="1"/>
  <c r="G113" i="1"/>
  <c r="AQ112" i="1"/>
  <c r="G112" i="1"/>
  <c r="AQ111" i="1"/>
  <c r="G111" i="1"/>
  <c r="AQ110" i="1"/>
  <c r="G110" i="1"/>
  <c r="AQ109" i="1"/>
  <c r="AK109" i="1"/>
  <c r="AH109" i="1"/>
  <c r="AE109" i="1"/>
  <c r="V109" i="1"/>
  <c r="S109" i="1"/>
  <c r="P109" i="1"/>
  <c r="G109" i="1"/>
  <c r="AK108" i="1"/>
  <c r="AB108" i="1"/>
  <c r="G108" i="1"/>
  <c r="H108" i="1" s="1"/>
  <c r="AQ107" i="1"/>
  <c r="G107" i="1"/>
  <c r="H107" i="1" s="1"/>
  <c r="I107" i="1" s="1"/>
  <c r="AQ106" i="1"/>
  <c r="G106" i="1"/>
  <c r="H106" i="1" s="1"/>
  <c r="AQ105" i="1"/>
  <c r="G105" i="1"/>
  <c r="H105" i="1" s="1"/>
  <c r="AQ104" i="1"/>
  <c r="AK104" i="1"/>
  <c r="AB104" i="1"/>
  <c r="V104" i="1"/>
  <c r="S104" i="1"/>
  <c r="P104" i="1"/>
  <c r="G104" i="1"/>
  <c r="H104" i="1" s="1"/>
  <c r="AQ103" i="1"/>
  <c r="AB103" i="1"/>
  <c r="G103" i="1"/>
  <c r="H103" i="1" s="1"/>
  <c r="AQ102" i="1"/>
  <c r="G102" i="1"/>
  <c r="AQ101" i="1"/>
  <c r="G101" i="1"/>
  <c r="H101" i="1" s="1"/>
  <c r="AQ100" i="1"/>
  <c r="AK100" i="1"/>
  <c r="AH100" i="1"/>
  <c r="AB100" i="1"/>
  <c r="V100" i="1"/>
  <c r="S100" i="1"/>
  <c r="G100" i="1"/>
  <c r="H100" i="1" s="1"/>
  <c r="AQ99" i="1"/>
  <c r="G99" i="1"/>
  <c r="H99" i="1" s="1"/>
  <c r="AQ98" i="1"/>
  <c r="H98" i="1"/>
  <c r="G98" i="1"/>
  <c r="I98" i="1" s="1"/>
  <c r="AQ97" i="1"/>
  <c r="AN97" i="1"/>
  <c r="P97" i="1"/>
  <c r="G97" i="1"/>
  <c r="H97" i="1" s="1"/>
  <c r="I97" i="1" s="1"/>
  <c r="AQ96" i="1"/>
  <c r="G96" i="1"/>
  <c r="AQ95" i="1"/>
  <c r="G95" i="1"/>
  <c r="AQ94" i="1"/>
  <c r="G94" i="1"/>
  <c r="AQ93" i="1"/>
  <c r="AB93" i="1"/>
  <c r="V93" i="1"/>
  <c r="S93" i="1"/>
  <c r="P93" i="1"/>
  <c r="G93" i="1"/>
  <c r="H93" i="1" s="1"/>
  <c r="AQ92" i="1"/>
  <c r="AK92" i="1"/>
  <c r="G92" i="1"/>
  <c r="H92" i="1" s="1"/>
  <c r="AQ91" i="1"/>
  <c r="AN91" i="1"/>
  <c r="AK91" i="1"/>
  <c r="G91" i="1"/>
  <c r="AQ90" i="1"/>
  <c r="H90" i="1"/>
  <c r="I90" i="1" s="1"/>
  <c r="G90" i="1"/>
  <c r="AB89" i="1"/>
  <c r="V89" i="1"/>
  <c r="G89" i="1"/>
  <c r="H89" i="1" s="1"/>
  <c r="AQ88" i="1"/>
  <c r="AK88" i="1"/>
  <c r="G88" i="1"/>
  <c r="H88" i="1" s="1"/>
  <c r="AQ87" i="1"/>
  <c r="AH87" i="1"/>
  <c r="G87" i="1"/>
  <c r="AQ86" i="1"/>
  <c r="AH86" i="1"/>
  <c r="H86" i="1"/>
  <c r="G86" i="1"/>
  <c r="AQ85" i="1"/>
  <c r="G85" i="1"/>
  <c r="H85" i="1" s="1"/>
  <c r="AQ84" i="1"/>
  <c r="G84" i="1"/>
  <c r="AQ83" i="1"/>
  <c r="G83" i="1"/>
  <c r="AQ82" i="1"/>
  <c r="G82" i="1"/>
  <c r="AQ81" i="1"/>
  <c r="G81" i="1"/>
  <c r="AQ80" i="1"/>
  <c r="G80" i="1"/>
  <c r="H80" i="1" s="1"/>
  <c r="AQ79" i="1"/>
  <c r="G79" i="1"/>
  <c r="AQ78" i="1"/>
  <c r="G78" i="1"/>
  <c r="AQ77" i="1"/>
  <c r="H77" i="1"/>
  <c r="G77" i="1"/>
  <c r="AQ76" i="1"/>
  <c r="AB76" i="1"/>
  <c r="G76" i="1"/>
  <c r="H76" i="1" s="1"/>
  <c r="AQ75" i="1"/>
  <c r="V75" i="1"/>
  <c r="S75" i="1"/>
  <c r="G75" i="1"/>
  <c r="AQ74" i="1"/>
  <c r="G74" i="1"/>
  <c r="H74" i="1" s="1"/>
  <c r="AQ73" i="1"/>
  <c r="G73" i="1"/>
  <c r="AQ72" i="1"/>
  <c r="G72" i="1"/>
  <c r="AQ71" i="1"/>
  <c r="H71" i="1"/>
  <c r="I71" i="1" s="1"/>
  <c r="G71" i="1"/>
  <c r="AQ70" i="1"/>
  <c r="G70" i="1"/>
  <c r="H70" i="1" s="1"/>
  <c r="AQ69" i="1"/>
  <c r="AK69" i="1"/>
  <c r="AH69" i="1"/>
  <c r="V69" i="1"/>
  <c r="S69" i="1"/>
  <c r="H69" i="1"/>
  <c r="I69" i="1" s="1"/>
  <c r="G69" i="1"/>
  <c r="AQ68" i="1"/>
  <c r="G68" i="1"/>
  <c r="H68" i="1" s="1"/>
  <c r="AQ67" i="1"/>
  <c r="I67" i="1"/>
  <c r="J67" i="1" s="1"/>
  <c r="G67" i="1"/>
  <c r="H67" i="1" s="1"/>
  <c r="AQ66" i="1"/>
  <c r="G66" i="1"/>
  <c r="H66" i="1" s="1"/>
  <c r="AQ65" i="1"/>
  <c r="G65" i="1"/>
  <c r="H65" i="1" s="1"/>
  <c r="AQ64" i="1"/>
  <c r="P64" i="1"/>
  <c r="G64" i="1"/>
  <c r="H64" i="1" s="1"/>
  <c r="AQ63" i="1"/>
  <c r="G63" i="1"/>
  <c r="AQ62" i="1"/>
  <c r="G62" i="1"/>
  <c r="H62" i="1" s="1"/>
  <c r="AQ61" i="1"/>
  <c r="G61" i="1"/>
  <c r="AQ60" i="1"/>
  <c r="AB60" i="1"/>
  <c r="G60" i="1"/>
  <c r="AQ59" i="1"/>
  <c r="AB59" i="1"/>
  <c r="G59" i="1"/>
  <c r="AQ58" i="1"/>
  <c r="AB58" i="1"/>
  <c r="G58" i="1"/>
  <c r="AQ57" i="1"/>
  <c r="AE57" i="1"/>
  <c r="G57" i="1"/>
  <c r="H57" i="1" s="1"/>
  <c r="AQ56" i="1"/>
  <c r="AE56" i="1"/>
  <c r="G56" i="1"/>
  <c r="AQ55" i="1"/>
  <c r="AK55" i="1"/>
  <c r="G55" i="1"/>
  <c r="AQ54" i="1"/>
  <c r="AE54" i="1"/>
  <c r="G54" i="1"/>
  <c r="AQ53" i="1"/>
  <c r="AK53" i="1"/>
  <c r="G53" i="1"/>
  <c r="H53" i="1" s="1"/>
  <c r="AB52" i="1"/>
  <c r="G52" i="1"/>
  <c r="H52" i="1" s="1"/>
  <c r="G51" i="1"/>
  <c r="G50" i="1"/>
  <c r="G49" i="1"/>
  <c r="H49" i="1" s="1"/>
  <c r="I49" i="1" s="1"/>
  <c r="G48" i="1"/>
  <c r="AQ47" i="1"/>
  <c r="AK47" i="1"/>
  <c r="AB47" i="1"/>
  <c r="G47" i="1"/>
  <c r="H47" i="1" s="1"/>
  <c r="AQ46" i="1"/>
  <c r="G46" i="1"/>
  <c r="H46" i="1" s="1"/>
  <c r="AQ45" i="1"/>
  <c r="AB45" i="1"/>
  <c r="G45" i="1"/>
  <c r="AQ44" i="1"/>
  <c r="AB44" i="1"/>
  <c r="H44" i="1"/>
  <c r="G44" i="1"/>
  <c r="AQ43" i="1"/>
  <c r="G43" i="1"/>
  <c r="H43" i="1" s="1"/>
  <c r="AQ42" i="1"/>
  <c r="G42" i="1"/>
  <c r="AQ41" i="1"/>
  <c r="G41" i="1"/>
  <c r="H41" i="1" s="1"/>
  <c r="I41" i="1" s="1"/>
  <c r="AQ40" i="1"/>
  <c r="G40" i="1"/>
  <c r="AQ39" i="1"/>
  <c r="G39" i="1"/>
  <c r="AQ38" i="1"/>
  <c r="G38" i="1"/>
  <c r="AQ37" i="1"/>
  <c r="G37" i="1"/>
  <c r="AQ36" i="1"/>
  <c r="G36" i="1"/>
  <c r="AK35" i="1"/>
  <c r="G35" i="1"/>
  <c r="H35" i="1" s="1"/>
  <c r="AQ34" i="1"/>
  <c r="G34" i="1"/>
  <c r="H34" i="1" s="1"/>
  <c r="AQ33" i="1"/>
  <c r="G33" i="1"/>
  <c r="H33" i="1" s="1"/>
  <c r="AQ32" i="1"/>
  <c r="G32" i="1"/>
  <c r="H32" i="1" s="1"/>
  <c r="AQ31" i="1"/>
  <c r="H31" i="1"/>
  <c r="G31" i="1"/>
  <c r="AQ30" i="1"/>
  <c r="G30" i="1"/>
  <c r="H30" i="1" s="1"/>
  <c r="AQ29" i="1"/>
  <c r="H29" i="1"/>
  <c r="G29" i="1"/>
  <c r="AQ28" i="1"/>
  <c r="G28" i="1"/>
  <c r="H28" i="1" s="1"/>
  <c r="AQ27" i="1"/>
  <c r="G27" i="1"/>
  <c r="AQ26" i="1"/>
  <c r="G26" i="1"/>
  <c r="AQ25" i="1"/>
  <c r="H25" i="1"/>
  <c r="I25" i="1" s="1"/>
  <c r="J25" i="1" s="1"/>
  <c r="G25" i="1"/>
  <c r="AQ24" i="1"/>
  <c r="G24" i="1"/>
  <c r="AQ23" i="1"/>
  <c r="G23" i="1"/>
  <c r="AQ22" i="1"/>
  <c r="G22" i="1"/>
  <c r="H22" i="1" s="1"/>
  <c r="AQ21" i="1"/>
  <c r="AK21" i="1"/>
  <c r="G21" i="1"/>
  <c r="G20" i="1"/>
  <c r="G19" i="1"/>
  <c r="H19" i="1" s="1"/>
  <c r="G18" i="1"/>
  <c r="AQ17" i="1"/>
  <c r="AK17" i="1"/>
  <c r="G17" i="1"/>
  <c r="H17" i="1" s="1"/>
  <c r="G16" i="1"/>
  <c r="G15" i="1"/>
  <c r="H15" i="1" s="1"/>
  <c r="I14" i="1"/>
  <c r="G14" i="1"/>
  <c r="H14" i="1" s="1"/>
  <c r="H13" i="1"/>
  <c r="G13" i="1"/>
  <c r="G12" i="1"/>
  <c r="H12" i="1" s="1"/>
  <c r="AQ11" i="1"/>
  <c r="AK11" i="1"/>
  <c r="G11" i="1"/>
  <c r="G10" i="1"/>
  <c r="AQ9" i="1"/>
  <c r="AK9" i="1"/>
  <c r="G9" i="1"/>
  <c r="H9" i="1" s="1"/>
  <c r="AQ8" i="1"/>
  <c r="AK8" i="1"/>
  <c r="G8" i="1"/>
  <c r="AQ7" i="1"/>
  <c r="AK7" i="1"/>
  <c r="G7" i="1"/>
  <c r="AQ6" i="1"/>
  <c r="G6" i="1"/>
  <c r="H6" i="1" s="1"/>
  <c r="AQ5" i="1"/>
  <c r="G5" i="1"/>
  <c r="AQ4" i="1"/>
  <c r="G4" i="1"/>
  <c r="AQ3" i="1"/>
  <c r="G3" i="1"/>
  <c r="I106" i="1" l="1"/>
  <c r="J106" i="1"/>
  <c r="J112" i="1"/>
  <c r="K112" i="1" s="1"/>
  <c r="I160" i="1"/>
  <c r="J160" i="1" s="1"/>
  <c r="I96" i="1"/>
  <c r="I76" i="1"/>
  <c r="I93" i="1"/>
  <c r="J93" i="1" s="1"/>
  <c r="I17" i="1"/>
  <c r="I66" i="1"/>
  <c r="J66" i="1" s="1"/>
  <c r="H73" i="1"/>
  <c r="I73" i="1" s="1"/>
  <c r="J73" i="1" s="1"/>
  <c r="I77" i="1"/>
  <c r="H79" i="1"/>
  <c r="J79" i="1" s="1"/>
  <c r="H96" i="1"/>
  <c r="I101" i="1"/>
  <c r="J101" i="1" s="1"/>
  <c r="K101" i="1" s="1"/>
  <c r="H112" i="1"/>
  <c r="I112" i="1" s="1"/>
  <c r="I54" i="1"/>
  <c r="J157" i="1"/>
  <c r="L157" i="1" s="1"/>
  <c r="AJ157" i="1" s="1"/>
  <c r="H78" i="1"/>
  <c r="I78" i="1" s="1"/>
  <c r="I157" i="1"/>
  <c r="K157" i="1" s="1"/>
  <c r="H160" i="1"/>
  <c r="K160" i="1" s="1"/>
  <c r="I30" i="1"/>
  <c r="K30" i="1" s="1"/>
  <c r="I140" i="1"/>
  <c r="I105" i="1"/>
  <c r="J105" i="1" s="1"/>
  <c r="J17" i="1"/>
  <c r="K17" i="1" s="1"/>
  <c r="I79" i="1"/>
  <c r="I74" i="1"/>
  <c r="J74" i="1" s="1"/>
  <c r="K74" i="1" s="1"/>
  <c r="L74" i="1" s="1"/>
  <c r="I47" i="1"/>
  <c r="H54" i="1"/>
  <c r="H138" i="1"/>
  <c r="I43" i="1"/>
  <c r="J43" i="1" s="1"/>
  <c r="K43" i="1" s="1"/>
  <c r="I150" i="1"/>
  <c r="J150" i="1" s="1"/>
  <c r="K150" i="1" s="1"/>
  <c r="I145" i="1"/>
  <c r="J145" i="1" s="1"/>
  <c r="K69" i="1"/>
  <c r="J44" i="1"/>
  <c r="K71" i="1"/>
  <c r="J47" i="1"/>
  <c r="K47" i="1" s="1"/>
  <c r="H111" i="1"/>
  <c r="I111" i="1" s="1"/>
  <c r="K141" i="1"/>
  <c r="I6" i="1"/>
  <c r="I12" i="1"/>
  <c r="I13" i="1"/>
  <c r="J13" i="1" s="1"/>
  <c r="J14" i="1"/>
  <c r="I4" i="1"/>
  <c r="I7" i="1"/>
  <c r="J7" i="1" s="1"/>
  <c r="K25" i="1"/>
  <c r="I57" i="1"/>
  <c r="J57" i="1" s="1"/>
  <c r="J29" i="1"/>
  <c r="K29" i="1" s="1"/>
  <c r="J54" i="1"/>
  <c r="K54" i="1" s="1"/>
  <c r="I68" i="1"/>
  <c r="J68" i="1" s="1"/>
  <c r="H75" i="1"/>
  <c r="I75" i="1" s="1"/>
  <c r="H81" i="1"/>
  <c r="H84" i="1"/>
  <c r="I84" i="1" s="1"/>
  <c r="H95" i="1"/>
  <c r="I104" i="1"/>
  <c r="I129" i="1"/>
  <c r="J129" i="1"/>
  <c r="H131" i="1"/>
  <c r="I15" i="1"/>
  <c r="J15" i="1" s="1"/>
  <c r="K15" i="1" s="1"/>
  <c r="H10" i="1"/>
  <c r="H45" i="1"/>
  <c r="H50" i="1"/>
  <c r="H56" i="1"/>
  <c r="I56" i="1" s="1"/>
  <c r="H58" i="1"/>
  <c r="H94" i="1"/>
  <c r="I94" i="1"/>
  <c r="J94" i="1" s="1"/>
  <c r="J6" i="1"/>
  <c r="I9" i="1"/>
  <c r="L25" i="1"/>
  <c r="H37" i="1"/>
  <c r="H39" i="1"/>
  <c r="H48" i="1"/>
  <c r="I48" i="1" s="1"/>
  <c r="H82" i="1"/>
  <c r="I82" i="1" s="1"/>
  <c r="J82" i="1" s="1"/>
  <c r="H36" i="1"/>
  <c r="H38" i="1"/>
  <c r="I38" i="1"/>
  <c r="J38" i="1" s="1"/>
  <c r="H40" i="1"/>
  <c r="I40" i="1" s="1"/>
  <c r="I44" i="1"/>
  <c r="H55" i="1"/>
  <c r="H5" i="1"/>
  <c r="I5" i="1" s="1"/>
  <c r="H8" i="1"/>
  <c r="I8" i="1" s="1"/>
  <c r="J76" i="1"/>
  <c r="H117" i="1"/>
  <c r="I142" i="1"/>
  <c r="H158" i="1"/>
  <c r="J49" i="1"/>
  <c r="K49" i="1" s="1"/>
  <c r="I64" i="1"/>
  <c r="J64" i="1"/>
  <c r="H155" i="1"/>
  <c r="H61" i="1"/>
  <c r="I61" i="1" s="1"/>
  <c r="J61" i="1" s="1"/>
  <c r="I62" i="1"/>
  <c r="I65" i="1"/>
  <c r="I89" i="1"/>
  <c r="J98" i="1"/>
  <c r="K98" i="1" s="1"/>
  <c r="I124" i="1"/>
  <c r="J124" i="1" s="1"/>
  <c r="H11" i="1"/>
  <c r="H42" i="1"/>
  <c r="H4" i="1"/>
  <c r="H7" i="1"/>
  <c r="I42" i="1"/>
  <c r="J70" i="1"/>
  <c r="K70" i="1" s="1"/>
  <c r="H3" i="1"/>
  <c r="I3" i="1" s="1"/>
  <c r="J3" i="1" s="1"/>
  <c r="I58" i="1"/>
  <c r="I70" i="1"/>
  <c r="I92" i="1"/>
  <c r="J107" i="1"/>
  <c r="K107" i="1" s="1"/>
  <c r="I20" i="1"/>
  <c r="J65" i="1"/>
  <c r="H102" i="1"/>
  <c r="J108" i="1"/>
  <c r="H20" i="1"/>
  <c r="H23" i="1"/>
  <c r="I23" i="1" s="1"/>
  <c r="H24" i="1"/>
  <c r="H26" i="1"/>
  <c r="I28" i="1"/>
  <c r="J28" i="1" s="1"/>
  <c r="J30" i="1"/>
  <c r="I31" i="1"/>
  <c r="J31" i="1" s="1"/>
  <c r="I32" i="1"/>
  <c r="I33" i="1"/>
  <c r="J33" i="1" s="1"/>
  <c r="J41" i="1"/>
  <c r="I46" i="1"/>
  <c r="I52" i="1"/>
  <c r="H60" i="1"/>
  <c r="I60" i="1" s="1"/>
  <c r="H16" i="1"/>
  <c r="H18" i="1"/>
  <c r="H59" i="1"/>
  <c r="K67" i="1"/>
  <c r="J71" i="1"/>
  <c r="H91" i="1"/>
  <c r="I91" i="1" s="1"/>
  <c r="J91" i="1" s="1"/>
  <c r="I130" i="1"/>
  <c r="H137" i="1"/>
  <c r="I137" i="1" s="1"/>
  <c r="I143" i="1"/>
  <c r="J143" i="1" s="1"/>
  <c r="J32" i="1"/>
  <c r="K32" i="1" s="1"/>
  <c r="I35" i="1"/>
  <c r="J35" i="1" s="1"/>
  <c r="I53" i="1"/>
  <c r="J53" i="1" s="1"/>
  <c r="K53" i="1" s="1"/>
  <c r="H148" i="1"/>
  <c r="I27" i="1"/>
  <c r="J27" i="1" s="1"/>
  <c r="I19" i="1"/>
  <c r="H21" i="1"/>
  <c r="I22" i="1"/>
  <c r="H27" i="1"/>
  <c r="I29" i="1"/>
  <c r="I34" i="1"/>
  <c r="H63" i="1"/>
  <c r="I63" i="1" s="1"/>
  <c r="H123" i="1"/>
  <c r="I123" i="1"/>
  <c r="K66" i="1"/>
  <c r="J69" i="1"/>
  <c r="J90" i="1"/>
  <c r="K90" i="1" s="1"/>
  <c r="H109" i="1"/>
  <c r="I109" i="1"/>
  <c r="I122" i="1"/>
  <c r="I136" i="1"/>
  <c r="J136" i="1" s="1"/>
  <c r="J140" i="1"/>
  <c r="H147" i="1"/>
  <c r="I147" i="1" s="1"/>
  <c r="I166" i="1"/>
  <c r="H83" i="1"/>
  <c r="I83" i="1"/>
  <c r="J83" i="1" s="1"/>
  <c r="K83" i="1" s="1"/>
  <c r="H114" i="1"/>
  <c r="I114" i="1" s="1"/>
  <c r="H116" i="1"/>
  <c r="I116" i="1" s="1"/>
  <c r="H151" i="1"/>
  <c r="I156" i="1"/>
  <c r="J156" i="1" s="1"/>
  <c r="H156" i="1"/>
  <c r="H51" i="1"/>
  <c r="I51" i="1" s="1"/>
  <c r="J51" i="1" s="1"/>
  <c r="H72" i="1"/>
  <c r="I72" i="1" s="1"/>
  <c r="J72" i="1" s="1"/>
  <c r="J77" i="1"/>
  <c r="K77" i="1" s="1"/>
  <c r="L77" i="1" s="1"/>
  <c r="I85" i="1"/>
  <c r="I86" i="1"/>
  <c r="H87" i="1"/>
  <c r="I87" i="1" s="1"/>
  <c r="I135" i="1"/>
  <c r="J135" i="1" s="1"/>
  <c r="J97" i="1"/>
  <c r="H119" i="1"/>
  <c r="I80" i="1"/>
  <c r="I88" i="1"/>
  <c r="K93" i="1"/>
  <c r="J96" i="1"/>
  <c r="K96" i="1" s="1"/>
  <c r="I99" i="1"/>
  <c r="L106" i="1"/>
  <c r="K106" i="1"/>
  <c r="J85" i="1"/>
  <c r="H132" i="1"/>
  <c r="H113" i="1"/>
  <c r="I113" i="1" s="1"/>
  <c r="H121" i="1"/>
  <c r="J127" i="1"/>
  <c r="H163" i="1"/>
  <c r="I163" i="1" s="1"/>
  <c r="H110" i="1"/>
  <c r="I110" i="1"/>
  <c r="H115" i="1"/>
  <c r="H126" i="1"/>
  <c r="I127" i="1"/>
  <c r="H133" i="1"/>
  <c r="J141" i="1"/>
  <c r="H144" i="1"/>
  <c r="I100" i="1"/>
  <c r="I103" i="1"/>
  <c r="J118" i="1"/>
  <c r="K118" i="1" s="1"/>
  <c r="L118" i="1" s="1"/>
  <c r="J139" i="1"/>
  <c r="K165" i="1"/>
  <c r="L165" i="1" s="1"/>
  <c r="H146" i="1"/>
  <c r="I146" i="1" s="1"/>
  <c r="H149" i="1"/>
  <c r="I149" i="1"/>
  <c r="J149" i="1" s="1"/>
  <c r="I152" i="1"/>
  <c r="I108" i="1"/>
  <c r="H120" i="1"/>
  <c r="H125" i="1"/>
  <c r="I125" i="1" s="1"/>
  <c r="J128" i="1"/>
  <c r="H134" i="1"/>
  <c r="I134" i="1" s="1"/>
  <c r="H153" i="1"/>
  <c r="I153" i="1" s="1"/>
  <c r="H159" i="1"/>
  <c r="J161" i="1"/>
  <c r="K161" i="1" s="1"/>
  <c r="H167" i="1"/>
  <c r="I167" i="1" s="1"/>
  <c r="J167" i="1" s="1"/>
  <c r="K139" i="1"/>
  <c r="I164" i="1"/>
  <c r="J164" i="1" s="1"/>
  <c r="N37" i="2"/>
  <c r="S37" i="2" s="1"/>
  <c r="I154" i="1"/>
  <c r="I162" i="1"/>
  <c r="J162" i="1" s="1"/>
  <c r="I168" i="1"/>
  <c r="K138" i="1" l="1"/>
  <c r="AG157" i="1"/>
  <c r="AH157" i="1" s="1"/>
  <c r="K78" i="1"/>
  <c r="L66" i="1"/>
  <c r="J134" i="1"/>
  <c r="L134" i="1" s="1"/>
  <c r="J5" i="1"/>
  <c r="K5" i="1" s="1"/>
  <c r="K35" i="1"/>
  <c r="L43" i="1"/>
  <c r="AJ43" i="1" s="1"/>
  <c r="AK43" i="1" s="1"/>
  <c r="J138" i="1"/>
  <c r="I138" i="1"/>
  <c r="L141" i="1"/>
  <c r="U141" i="1" s="1"/>
  <c r="K7" i="1"/>
  <c r="K65" i="1"/>
  <c r="L65" i="1" s="1"/>
  <c r="AM65" i="1" s="1"/>
  <c r="AN65" i="1" s="1"/>
  <c r="I24" i="1"/>
  <c r="K128" i="1"/>
  <c r="K76" i="1"/>
  <c r="L76" i="1" s="1"/>
  <c r="K156" i="1"/>
  <c r="J4" i="1"/>
  <c r="K4" i="1" s="1"/>
  <c r="K62" i="1"/>
  <c r="AP62" i="1" s="1"/>
  <c r="J12" i="1"/>
  <c r="K12" i="1" s="1"/>
  <c r="J10" i="1"/>
  <c r="K10" i="1" s="1"/>
  <c r="L10" i="1" s="1"/>
  <c r="I10" i="1"/>
  <c r="J62" i="1"/>
  <c r="I121" i="1"/>
  <c r="J121" i="1" s="1"/>
  <c r="K85" i="1"/>
  <c r="L85" i="1" s="1"/>
  <c r="AG17" i="1"/>
  <c r="AH17" i="1" s="1"/>
  <c r="K38" i="1"/>
  <c r="L38" i="1" s="1"/>
  <c r="AJ38" i="1" s="1"/>
  <c r="AK38" i="1" s="1"/>
  <c r="K45" i="1"/>
  <c r="L17" i="1"/>
  <c r="AP17" i="1" s="1"/>
  <c r="I45" i="1"/>
  <c r="J45" i="1" s="1"/>
  <c r="J152" i="1"/>
  <c r="K152" i="1" s="1"/>
  <c r="J78" i="1"/>
  <c r="K73" i="1"/>
  <c r="L73" i="1" s="1"/>
  <c r="U73" i="1" s="1"/>
  <c r="V73" i="1" s="1"/>
  <c r="K79" i="1"/>
  <c r="K145" i="1"/>
  <c r="L53" i="1"/>
  <c r="J8" i="1"/>
  <c r="K8" i="1" s="1"/>
  <c r="J146" i="1"/>
  <c r="K146" i="1"/>
  <c r="L146" i="1"/>
  <c r="K100" i="1"/>
  <c r="L98" i="1"/>
  <c r="AA141" i="1"/>
  <c r="O141" i="1"/>
  <c r="P141" i="1" s="1"/>
  <c r="AD141" i="1"/>
  <c r="AE141" i="1" s="1"/>
  <c r="R141" i="1"/>
  <c r="L83" i="1"/>
  <c r="AG83" i="1" s="1"/>
  <c r="AH83" i="1" s="1"/>
  <c r="J84" i="1"/>
  <c r="K84" i="1"/>
  <c r="L84" i="1"/>
  <c r="L62" i="1"/>
  <c r="AG62" i="1" s="1"/>
  <c r="AH62" i="1" s="1"/>
  <c r="X101" i="1"/>
  <c r="Y101" i="1" s="1"/>
  <c r="J75" i="1"/>
  <c r="K75" i="1" s="1"/>
  <c r="L15" i="1"/>
  <c r="K164" i="1"/>
  <c r="L164" i="1" s="1"/>
  <c r="J153" i="1"/>
  <c r="K153" i="1" s="1"/>
  <c r="L70" i="1"/>
  <c r="AP70" i="1" s="1"/>
  <c r="J131" i="1"/>
  <c r="K68" i="1"/>
  <c r="L68" i="1" s="1"/>
  <c r="J116" i="1"/>
  <c r="L129" i="1"/>
  <c r="L54" i="1"/>
  <c r="X54" i="1" s="1"/>
  <c r="Y54" i="1" s="1"/>
  <c r="K124" i="1"/>
  <c r="L124" i="1"/>
  <c r="AJ150" i="1"/>
  <c r="AK150" i="1" s="1"/>
  <c r="X150" i="1"/>
  <c r="Y150" i="1" s="1"/>
  <c r="AD165" i="1"/>
  <c r="AE165" i="1" s="1"/>
  <c r="R165" i="1"/>
  <c r="U165" i="1"/>
  <c r="O165" i="1"/>
  <c r="P165" i="1" s="1"/>
  <c r="AA165" i="1"/>
  <c r="AB165" i="1" s="1"/>
  <c r="U77" i="1"/>
  <c r="V77" i="1" s="1"/>
  <c r="AA77" i="1"/>
  <c r="AB77" i="1" s="1"/>
  <c r="O77" i="1"/>
  <c r="P77" i="1" s="1"/>
  <c r="AD77" i="1"/>
  <c r="AE77" i="1" s="1"/>
  <c r="R77" i="1"/>
  <c r="S77" i="1" s="1"/>
  <c r="U74" i="1"/>
  <c r="V74" i="1" s="1"/>
  <c r="AA74" i="1"/>
  <c r="AB74" i="1" s="1"/>
  <c r="AD74" i="1"/>
  <c r="AE74" i="1" s="1"/>
  <c r="R74" i="1"/>
  <c r="S74" i="1" s="1"/>
  <c r="O74" i="1"/>
  <c r="P74" i="1" s="1"/>
  <c r="J36" i="1"/>
  <c r="K104" i="1"/>
  <c r="L49" i="1"/>
  <c r="K167" i="1"/>
  <c r="AD118" i="1"/>
  <c r="AE118" i="1" s="1"/>
  <c r="R118" i="1"/>
  <c r="S118" i="1" s="1"/>
  <c r="U118" i="1"/>
  <c r="V118" i="1" s="1"/>
  <c r="O118" i="1"/>
  <c r="P118" i="1" s="1"/>
  <c r="AA118" i="1"/>
  <c r="AB118" i="1" s="1"/>
  <c r="AG29" i="1"/>
  <c r="AH29" i="1" s="1"/>
  <c r="AP93" i="1"/>
  <c r="X32" i="1"/>
  <c r="Y32" i="1" s="1"/>
  <c r="AJ32" i="1"/>
  <c r="AK32" i="1" s="1"/>
  <c r="K86" i="1"/>
  <c r="L86" i="1" s="1"/>
  <c r="J87" i="1"/>
  <c r="K108" i="1"/>
  <c r="L108" i="1" s="1"/>
  <c r="J56" i="1"/>
  <c r="J111" i="1"/>
  <c r="K111" i="1" s="1"/>
  <c r="K14" i="1"/>
  <c r="L14" i="1" s="1"/>
  <c r="L149" i="1"/>
  <c r="I120" i="1"/>
  <c r="J120" i="1" s="1"/>
  <c r="K120" i="1" s="1"/>
  <c r="K97" i="1"/>
  <c r="J86" i="1"/>
  <c r="J166" i="1"/>
  <c r="K166" i="1" s="1"/>
  <c r="J122" i="1"/>
  <c r="K122" i="1" s="1"/>
  <c r="J123" i="1"/>
  <c r="K123" i="1" s="1"/>
  <c r="J22" i="1"/>
  <c r="K22" i="1" s="1"/>
  <c r="J89" i="1"/>
  <c r="K89" i="1" s="1"/>
  <c r="I158" i="1"/>
  <c r="J158" i="1" s="1"/>
  <c r="K82" i="1"/>
  <c r="L82" i="1" s="1"/>
  <c r="K162" i="1"/>
  <c r="J142" i="1"/>
  <c r="K142" i="1" s="1"/>
  <c r="J103" i="1"/>
  <c r="K103" i="1" s="1"/>
  <c r="J163" i="1"/>
  <c r="I16" i="1"/>
  <c r="K40" i="1"/>
  <c r="L101" i="1"/>
  <c r="AP101" i="1" s="1"/>
  <c r="AP139" i="1"/>
  <c r="J154" i="1"/>
  <c r="K154" i="1" s="1"/>
  <c r="I133" i="1"/>
  <c r="J133" i="1" s="1"/>
  <c r="K133" i="1" s="1"/>
  <c r="I115" i="1"/>
  <c r="I132" i="1"/>
  <c r="K99" i="1"/>
  <c r="J99" i="1"/>
  <c r="L156" i="1"/>
  <c r="I151" i="1"/>
  <c r="J151" i="1" s="1"/>
  <c r="J114" i="1"/>
  <c r="K114" i="1" s="1"/>
  <c r="L150" i="1"/>
  <c r="AP150" i="1" s="1"/>
  <c r="L139" i="1"/>
  <c r="AJ139" i="1" s="1"/>
  <c r="AK139" i="1" s="1"/>
  <c r="L29" i="1"/>
  <c r="AM29" i="1" s="1"/>
  <c r="AN29" i="1" s="1"/>
  <c r="I148" i="1"/>
  <c r="J148" i="1" s="1"/>
  <c r="AM157" i="1"/>
  <c r="AN157" i="1" s="1"/>
  <c r="K143" i="1"/>
  <c r="L143" i="1" s="1"/>
  <c r="J130" i="1"/>
  <c r="K130" i="1" s="1"/>
  <c r="L67" i="1"/>
  <c r="AP67" i="1" s="1"/>
  <c r="K13" i="1"/>
  <c r="K31" i="1"/>
  <c r="L31" i="1" s="1"/>
  <c r="J92" i="1"/>
  <c r="K92" i="1" s="1"/>
  <c r="K61" i="1"/>
  <c r="L61" i="1" s="1"/>
  <c r="I155" i="1"/>
  <c r="J40" i="1"/>
  <c r="I39" i="1"/>
  <c r="J9" i="1"/>
  <c r="K94" i="1"/>
  <c r="L45" i="1"/>
  <c r="AM45" i="1" s="1"/>
  <c r="AN45" i="1" s="1"/>
  <c r="J100" i="1"/>
  <c r="I131" i="1"/>
  <c r="J104" i="1"/>
  <c r="J52" i="1"/>
  <c r="K52" i="1" s="1"/>
  <c r="K57" i="1"/>
  <c r="L57" i="1" s="1"/>
  <c r="L13" i="1"/>
  <c r="K134" i="1"/>
  <c r="K127" i="1"/>
  <c r="L127" i="1" s="1"/>
  <c r="J113" i="1"/>
  <c r="L96" i="1"/>
  <c r="I119" i="1"/>
  <c r="K72" i="1"/>
  <c r="L72" i="1" s="1"/>
  <c r="L112" i="1"/>
  <c r="AG112" i="1" s="1"/>
  <c r="AH112" i="1" s="1"/>
  <c r="K135" i="1"/>
  <c r="L135" i="1" s="1"/>
  <c r="J147" i="1"/>
  <c r="K147" i="1" s="1"/>
  <c r="J109" i="1"/>
  <c r="K109" i="1" s="1"/>
  <c r="AJ66" i="1"/>
  <c r="AK66" i="1" s="1"/>
  <c r="X66" i="1"/>
  <c r="Y66" i="1" s="1"/>
  <c r="AP66" i="1"/>
  <c r="AG66" i="1"/>
  <c r="AH66" i="1" s="1"/>
  <c r="AM66" i="1"/>
  <c r="AN66" i="1" s="1"/>
  <c r="K27" i="1"/>
  <c r="L27" i="1" s="1"/>
  <c r="AP157" i="1"/>
  <c r="J60" i="1"/>
  <c r="K60" i="1" s="1"/>
  <c r="L30" i="1"/>
  <c r="AG30" i="1" s="1"/>
  <c r="AH30" i="1" s="1"/>
  <c r="J155" i="1"/>
  <c r="K155" i="1" s="1"/>
  <c r="I36" i="1"/>
  <c r="I21" i="1"/>
  <c r="K56" i="1"/>
  <c r="J81" i="1"/>
  <c r="X43" i="1"/>
  <c r="Y43" i="1" s="1"/>
  <c r="I50" i="1"/>
  <c r="J50" i="1" s="1"/>
  <c r="R17" i="1"/>
  <c r="S17" i="1" s="1"/>
  <c r="O17" i="1"/>
  <c r="P17" i="1" s="1"/>
  <c r="U17" i="1"/>
  <c r="V17" i="1" s="1"/>
  <c r="AA17" i="1"/>
  <c r="AB17" i="1" s="1"/>
  <c r="L90" i="1"/>
  <c r="AM90" i="1" s="1"/>
  <c r="AN90" i="1" s="1"/>
  <c r="AJ77" i="1"/>
  <c r="AK77" i="1" s="1"/>
  <c r="X77" i="1"/>
  <c r="Y77" i="1" s="1"/>
  <c r="AM77" i="1"/>
  <c r="AN77" i="1" s="1"/>
  <c r="AP77" i="1"/>
  <c r="AG77" i="1"/>
  <c r="AH77" i="1" s="1"/>
  <c r="AP96" i="1"/>
  <c r="AM96" i="1"/>
  <c r="AN96" i="1" s="1"/>
  <c r="X96" i="1"/>
  <c r="Y96" i="1" s="1"/>
  <c r="AG96" i="1"/>
  <c r="AH96" i="1" s="1"/>
  <c r="AJ96" i="1"/>
  <c r="AK96" i="1" s="1"/>
  <c r="I59" i="1"/>
  <c r="J59" i="1" s="1"/>
  <c r="AM107" i="1"/>
  <c r="AN107" i="1" s="1"/>
  <c r="AJ107" i="1"/>
  <c r="AK107" i="1" s="1"/>
  <c r="AP69" i="1"/>
  <c r="J110" i="1"/>
  <c r="K110" i="1" s="1"/>
  <c r="L110" i="1" s="1"/>
  <c r="L93" i="1"/>
  <c r="L69" i="1"/>
  <c r="X69" i="1" s="1"/>
  <c r="Y69" i="1" s="1"/>
  <c r="J88" i="1"/>
  <c r="K88" i="1" s="1"/>
  <c r="L88" i="1"/>
  <c r="J137" i="1"/>
  <c r="K91" i="1"/>
  <c r="L91" i="1" s="1"/>
  <c r="K64" i="1"/>
  <c r="I11" i="1"/>
  <c r="K129" i="1"/>
  <c r="I95" i="1"/>
  <c r="J95" i="1" s="1"/>
  <c r="J48" i="1"/>
  <c r="J168" i="1"/>
  <c r="K168" i="1"/>
  <c r="L161" i="1"/>
  <c r="AM161" i="1" s="1"/>
  <c r="AN161" i="1" s="1"/>
  <c r="K105" i="1"/>
  <c r="L105" i="1"/>
  <c r="AP165" i="1"/>
  <c r="AM165" i="1"/>
  <c r="AN165" i="1" s="1"/>
  <c r="X165" i="1"/>
  <c r="Y165" i="1" s="1"/>
  <c r="AG165" i="1"/>
  <c r="AJ165" i="1"/>
  <c r="AP106" i="1"/>
  <c r="AG106" i="1"/>
  <c r="AH106" i="1" s="1"/>
  <c r="AJ106" i="1"/>
  <c r="AK106" i="1" s="1"/>
  <c r="AM106" i="1"/>
  <c r="AN106" i="1" s="1"/>
  <c r="X106" i="1"/>
  <c r="Y106" i="1" s="1"/>
  <c r="K116" i="1"/>
  <c r="L116" i="1" s="1"/>
  <c r="K51" i="1"/>
  <c r="L51" i="1" s="1"/>
  <c r="K140" i="1"/>
  <c r="L140" i="1" s="1"/>
  <c r="L47" i="1"/>
  <c r="X47" i="1" s="1"/>
  <c r="Y47" i="1" s="1"/>
  <c r="I18" i="1"/>
  <c r="K33" i="1"/>
  <c r="J20" i="1"/>
  <c r="K20" i="1" s="1"/>
  <c r="I102" i="1"/>
  <c r="J102" i="1" s="1"/>
  <c r="J42" i="1"/>
  <c r="K42" i="1" s="1"/>
  <c r="K41" i="1"/>
  <c r="J19" i="1"/>
  <c r="K19" i="1" s="1"/>
  <c r="J34" i="1"/>
  <c r="K34" i="1" s="1"/>
  <c r="K158" i="1"/>
  <c r="I81" i="1"/>
  <c r="K44" i="1"/>
  <c r="L44" i="1" s="1"/>
  <c r="K6" i="1"/>
  <c r="J58" i="1"/>
  <c r="K58" i="1" s="1"/>
  <c r="R66" i="1"/>
  <c r="S66" i="1" s="1"/>
  <c r="AD66" i="1"/>
  <c r="AE66" i="1" s="1"/>
  <c r="O66" i="1"/>
  <c r="P66" i="1" s="1"/>
  <c r="AA66" i="1"/>
  <c r="AB66" i="1" s="1"/>
  <c r="U66" i="1"/>
  <c r="V66" i="1" s="1"/>
  <c r="J125" i="1"/>
  <c r="K136" i="1"/>
  <c r="AJ73" i="1"/>
  <c r="AK73" i="1" s="1"/>
  <c r="X73" i="1"/>
  <c r="Y73" i="1" s="1"/>
  <c r="I117" i="1"/>
  <c r="I37" i="1"/>
  <c r="J37" i="1" s="1"/>
  <c r="J80" i="1"/>
  <c r="J63" i="1"/>
  <c r="J23" i="1"/>
  <c r="K23" i="1" s="1"/>
  <c r="I26" i="1"/>
  <c r="I55" i="1"/>
  <c r="J55" i="1" s="1"/>
  <c r="AD157" i="1"/>
  <c r="AE157" i="1" s="1"/>
  <c r="R157" i="1"/>
  <c r="S157" i="1" s="1"/>
  <c r="AA157" i="1"/>
  <c r="U157" i="1"/>
  <c r="V157" i="1" s="1"/>
  <c r="O157" i="1"/>
  <c r="P157" i="1" s="1"/>
  <c r="AM160" i="1"/>
  <c r="AN160" i="1" s="1"/>
  <c r="AP160" i="1"/>
  <c r="AJ160" i="1"/>
  <c r="X160" i="1"/>
  <c r="Y160" i="1" s="1"/>
  <c r="L160" i="1"/>
  <c r="AG160" i="1" s="1"/>
  <c r="AH160" i="1" s="1"/>
  <c r="L71" i="1"/>
  <c r="X71" i="1" s="1"/>
  <c r="Y71" i="1" s="1"/>
  <c r="X157" i="1"/>
  <c r="Y157" i="1" s="1"/>
  <c r="AD25" i="1"/>
  <c r="AE25" i="1" s="1"/>
  <c r="R25" i="1"/>
  <c r="S25" i="1" s="1"/>
  <c r="U25" i="1"/>
  <c r="V25" i="1" s="1"/>
  <c r="AA25" i="1"/>
  <c r="AB25" i="1" s="1"/>
  <c r="O25" i="1"/>
  <c r="P25" i="1" s="1"/>
  <c r="AP25" i="1"/>
  <c r="AJ25" i="1"/>
  <c r="AK25" i="1" s="1"/>
  <c r="AG25" i="1"/>
  <c r="AH25" i="1" s="1"/>
  <c r="X25" i="1"/>
  <c r="Y25" i="1" s="1"/>
  <c r="AM25" i="1"/>
  <c r="AN25" i="1" s="1"/>
  <c r="AM141" i="1"/>
  <c r="AN141" i="1" s="1"/>
  <c r="AG141" i="1"/>
  <c r="AJ141" i="1"/>
  <c r="AK141" i="1" s="1"/>
  <c r="X141" i="1"/>
  <c r="Y141" i="1" s="1"/>
  <c r="AA43" i="1"/>
  <c r="AB43" i="1" s="1"/>
  <c r="I126" i="1"/>
  <c r="K28" i="1"/>
  <c r="L28" i="1"/>
  <c r="I144" i="1"/>
  <c r="J144" i="1" s="1"/>
  <c r="AJ74" i="1"/>
  <c r="AK74" i="1" s="1"/>
  <c r="X74" i="1"/>
  <c r="Y74" i="1" s="1"/>
  <c r="AM74" i="1"/>
  <c r="AN74" i="1" s="1"/>
  <c r="AP74" i="1"/>
  <c r="AG74" i="1"/>
  <c r="AH74" i="1" s="1"/>
  <c r="J21" i="1"/>
  <c r="I159" i="1"/>
  <c r="J159" i="1" s="1"/>
  <c r="AP118" i="1"/>
  <c r="AQ118" i="1" s="1"/>
  <c r="AJ118" i="1"/>
  <c r="AK118" i="1" s="1"/>
  <c r="X118" i="1"/>
  <c r="Y118" i="1" s="1"/>
  <c r="AG118" i="1"/>
  <c r="AH118" i="1" s="1"/>
  <c r="AM118" i="1"/>
  <c r="AN118" i="1" s="1"/>
  <c r="AJ30" i="1"/>
  <c r="AK30" i="1" s="1"/>
  <c r="K3" i="1"/>
  <c r="L3" i="1" s="1"/>
  <c r="L107" i="1"/>
  <c r="AP107" i="1" s="1"/>
  <c r="K149" i="1"/>
  <c r="J46" i="1"/>
  <c r="K46" i="1" s="1"/>
  <c r="AD106" i="1"/>
  <c r="AE106" i="1" s="1"/>
  <c r="R106" i="1"/>
  <c r="S106" i="1" s="1"/>
  <c r="U106" i="1"/>
  <c r="V106" i="1" s="1"/>
  <c r="O106" i="1"/>
  <c r="P106" i="1" s="1"/>
  <c r="AA106" i="1"/>
  <c r="AB106" i="1" s="1"/>
  <c r="K63" i="1"/>
  <c r="L32" i="1"/>
  <c r="AG32" i="1" s="1"/>
  <c r="AH32" i="1" s="1"/>
  <c r="AJ5" i="1" l="1"/>
  <c r="AK5" i="1" s="1"/>
  <c r="AG5" i="1"/>
  <c r="AH5" i="1" s="1"/>
  <c r="AG12" i="1"/>
  <c r="AH12" i="1" s="1"/>
  <c r="AJ76" i="1"/>
  <c r="AK76" i="1" s="1"/>
  <c r="U76" i="1"/>
  <c r="V76" i="1" s="1"/>
  <c r="AM76" i="1"/>
  <c r="AN76" i="1" s="1"/>
  <c r="O76" i="1"/>
  <c r="P76" i="1" s="1"/>
  <c r="AD76" i="1"/>
  <c r="AE76" i="1" s="1"/>
  <c r="AA76" i="1"/>
  <c r="X76" i="1"/>
  <c r="Y76" i="1" s="1"/>
  <c r="R76" i="1"/>
  <c r="S76" i="1" s="1"/>
  <c r="AR76" i="1" s="1"/>
  <c r="AP76" i="1"/>
  <c r="AG79" i="1"/>
  <c r="AH79" i="1" s="1"/>
  <c r="AJ85" i="1"/>
  <c r="AK85" i="1" s="1"/>
  <c r="AP85" i="1"/>
  <c r="AM138" i="1"/>
  <c r="AN138" i="1" s="1"/>
  <c r="AM43" i="1"/>
  <c r="AN43" i="1" s="1"/>
  <c r="K102" i="1"/>
  <c r="X102" i="1" s="1"/>
  <c r="Y102" i="1" s="1"/>
  <c r="L9" i="1"/>
  <c r="O9" i="1" s="1"/>
  <c r="P9" i="1" s="1"/>
  <c r="AG45" i="1"/>
  <c r="AH45" i="1" s="1"/>
  <c r="AG73" i="1"/>
  <c r="AH73" i="1" s="1"/>
  <c r="AP43" i="1"/>
  <c r="X62" i="1"/>
  <c r="Y62" i="1" s="1"/>
  <c r="AG65" i="1"/>
  <c r="AH65" i="1" s="1"/>
  <c r="L63" i="1"/>
  <c r="L168" i="1"/>
  <c r="AP168" i="1" s="1"/>
  <c r="AJ128" i="1"/>
  <c r="AK128" i="1" s="1"/>
  <c r="J126" i="1"/>
  <c r="K126" i="1" s="1"/>
  <c r="K59" i="1"/>
  <c r="AM112" i="1"/>
  <c r="AN112" i="1" s="1"/>
  <c r="L154" i="1"/>
  <c r="X29" i="1"/>
  <c r="Y29" i="1" s="1"/>
  <c r="AP38" i="1"/>
  <c r="X70" i="1"/>
  <c r="Y70" i="1" s="1"/>
  <c r="AM47" i="1"/>
  <c r="AN47" i="1" s="1"/>
  <c r="O73" i="1"/>
  <c r="P73" i="1" s="1"/>
  <c r="AR73" i="1" s="1"/>
  <c r="AM62" i="1"/>
  <c r="AN62" i="1" s="1"/>
  <c r="AP65" i="1"/>
  <c r="L152" i="1"/>
  <c r="K121" i="1"/>
  <c r="AP141" i="1"/>
  <c r="AG71" i="1"/>
  <c r="AH71" i="1" s="1"/>
  <c r="L7" i="1"/>
  <c r="AP7" i="1" s="1"/>
  <c r="AD17" i="1"/>
  <c r="AE17" i="1" s="1"/>
  <c r="L35" i="1"/>
  <c r="AA35" i="1" s="1"/>
  <c r="AB35" i="1" s="1"/>
  <c r="L56" i="1"/>
  <c r="AG76" i="1"/>
  <c r="AH76" i="1" s="1"/>
  <c r="AJ29" i="1"/>
  <c r="AK29" i="1" s="1"/>
  <c r="AG70" i="1"/>
  <c r="AH70" i="1" s="1"/>
  <c r="R73" i="1"/>
  <c r="S73" i="1" s="1"/>
  <c r="X17" i="1"/>
  <c r="Y17" i="1" s="1"/>
  <c r="AM17" i="1"/>
  <c r="AN17" i="1" s="1"/>
  <c r="L138" i="1"/>
  <c r="L5" i="1"/>
  <c r="U43" i="1"/>
  <c r="V43" i="1" s="1"/>
  <c r="L130" i="1"/>
  <c r="R130" i="1" s="1"/>
  <c r="S130" i="1" s="1"/>
  <c r="R43" i="1"/>
  <c r="S43" i="1" s="1"/>
  <c r="AM73" i="1"/>
  <c r="AN73" i="1" s="1"/>
  <c r="AP128" i="1"/>
  <c r="AM70" i="1"/>
  <c r="AN70" i="1" s="1"/>
  <c r="L78" i="1"/>
  <c r="AR17" i="1"/>
  <c r="J16" i="1"/>
  <c r="X112" i="1"/>
  <c r="Y112" i="1" s="1"/>
  <c r="AJ70" i="1"/>
  <c r="AK70" i="1" s="1"/>
  <c r="AA73" i="1"/>
  <c r="AB73" i="1" s="1"/>
  <c r="J24" i="1"/>
  <c r="X30" i="1"/>
  <c r="Y30" i="1" s="1"/>
  <c r="K37" i="1"/>
  <c r="L37" i="1" s="1"/>
  <c r="AM71" i="1"/>
  <c r="AN71" i="1" s="1"/>
  <c r="K81" i="1"/>
  <c r="AM35" i="1"/>
  <c r="AN35" i="1" s="1"/>
  <c r="L142" i="1"/>
  <c r="AD73" i="1"/>
  <c r="AE73" i="1" s="1"/>
  <c r="AJ152" i="1"/>
  <c r="AK152" i="1" s="1"/>
  <c r="X90" i="1"/>
  <c r="Y90" i="1" s="1"/>
  <c r="L12" i="1"/>
  <c r="AM12" i="1" s="1"/>
  <c r="AN12" i="1" s="1"/>
  <c r="AP161" i="1"/>
  <c r="L128" i="1"/>
  <c r="X79" i="1"/>
  <c r="Y79" i="1" s="1"/>
  <c r="AJ79" i="1"/>
  <c r="AK79" i="1" s="1"/>
  <c r="AP79" i="1"/>
  <c r="AG78" i="1"/>
  <c r="AH78" i="1" s="1"/>
  <c r="AG43" i="1"/>
  <c r="AH43" i="1" s="1"/>
  <c r="AJ62" i="1"/>
  <c r="AK62" i="1" s="1"/>
  <c r="L79" i="1"/>
  <c r="AM79" i="1" s="1"/>
  <c r="AN79" i="1" s="1"/>
  <c r="AD43" i="1"/>
  <c r="AE43" i="1" s="1"/>
  <c r="L59" i="1"/>
  <c r="AP73" i="1"/>
  <c r="X138" i="1"/>
  <c r="Y138" i="1" s="1"/>
  <c r="AM30" i="1"/>
  <c r="AN30" i="1" s="1"/>
  <c r="O43" i="1"/>
  <c r="P43" i="1" s="1"/>
  <c r="AM69" i="1"/>
  <c r="AN69" i="1" s="1"/>
  <c r="K9" i="1"/>
  <c r="AM9" i="1" s="1"/>
  <c r="AN9" i="1" s="1"/>
  <c r="L114" i="1"/>
  <c r="U114" i="1" s="1"/>
  <c r="V114" i="1" s="1"/>
  <c r="L147" i="1"/>
  <c r="AM150" i="1"/>
  <c r="AN150" i="1" s="1"/>
  <c r="AJ90" i="1"/>
  <c r="AK90" i="1" s="1"/>
  <c r="AJ17" i="1"/>
  <c r="AJ145" i="1"/>
  <c r="AM145" i="1"/>
  <c r="AN145" i="1" s="1"/>
  <c r="AP145" i="1"/>
  <c r="X145" i="1"/>
  <c r="Y145" i="1" s="1"/>
  <c r="L145" i="1"/>
  <c r="AA91" i="1"/>
  <c r="AB91" i="1" s="1"/>
  <c r="U91" i="1"/>
  <c r="V91" i="1" s="1"/>
  <c r="R91" i="1"/>
  <c r="S91" i="1" s="1"/>
  <c r="AD91" i="1"/>
  <c r="AE91" i="1" s="1"/>
  <c r="O91" i="1"/>
  <c r="P91" i="1" s="1"/>
  <c r="U27" i="1"/>
  <c r="V27" i="1" s="1"/>
  <c r="R27" i="1"/>
  <c r="S27" i="1" s="1"/>
  <c r="AD27" i="1"/>
  <c r="AE27" i="1" s="1"/>
  <c r="O27" i="1"/>
  <c r="P27" i="1" s="1"/>
  <c r="AA27" i="1"/>
  <c r="AB27" i="1" s="1"/>
  <c r="AD61" i="1"/>
  <c r="AE61" i="1" s="1"/>
  <c r="O61" i="1"/>
  <c r="P61" i="1" s="1"/>
  <c r="AA61" i="1"/>
  <c r="AB61" i="1" s="1"/>
  <c r="R61" i="1"/>
  <c r="S61" i="1" s="1"/>
  <c r="U61" i="1"/>
  <c r="V61" i="1" s="1"/>
  <c r="X92" i="1"/>
  <c r="Y92" i="1" s="1"/>
  <c r="AJ92" i="1"/>
  <c r="AD86" i="1"/>
  <c r="AE86" i="1" s="1"/>
  <c r="R86" i="1"/>
  <c r="S86" i="1" s="1"/>
  <c r="AA86" i="1"/>
  <c r="AB86" i="1" s="1"/>
  <c r="O86" i="1"/>
  <c r="P86" i="1" s="1"/>
  <c r="U86" i="1"/>
  <c r="V86" i="1" s="1"/>
  <c r="R9" i="1"/>
  <c r="S9" i="1" s="1"/>
  <c r="AA9" i="1"/>
  <c r="AB9" i="1" s="1"/>
  <c r="L153" i="1"/>
  <c r="AJ153" i="1" s="1"/>
  <c r="AK153" i="1" s="1"/>
  <c r="U3" i="1"/>
  <c r="V3" i="1" s="1"/>
  <c r="O3" i="1"/>
  <c r="P3" i="1" s="1"/>
  <c r="AA3" i="1"/>
  <c r="AB3" i="1" s="1"/>
  <c r="AD3" i="1"/>
  <c r="AE3" i="1" s="1"/>
  <c r="R3" i="1"/>
  <c r="S3" i="1" s="1"/>
  <c r="AJ58" i="1"/>
  <c r="AK58" i="1" s="1"/>
  <c r="X58" i="1"/>
  <c r="Y58" i="1" s="1"/>
  <c r="AP58" i="1"/>
  <c r="AG58" i="1"/>
  <c r="AH58" i="1" s="1"/>
  <c r="L58" i="1"/>
  <c r="AM58" i="1" s="1"/>
  <c r="AN58" i="1" s="1"/>
  <c r="AD57" i="1"/>
  <c r="R57" i="1"/>
  <c r="S57" i="1" s="1"/>
  <c r="AA57" i="1"/>
  <c r="AB57" i="1" s="1"/>
  <c r="O57" i="1"/>
  <c r="P57" i="1" s="1"/>
  <c r="U57" i="1"/>
  <c r="V57" i="1" s="1"/>
  <c r="AD14" i="1"/>
  <c r="AE14" i="1" s="1"/>
  <c r="U14" i="1"/>
  <c r="V14" i="1" s="1"/>
  <c r="R14" i="1"/>
  <c r="S14" i="1" s="1"/>
  <c r="AA14" i="1"/>
  <c r="AB14" i="1" s="1"/>
  <c r="O14" i="1"/>
  <c r="P14" i="1" s="1"/>
  <c r="U164" i="1"/>
  <c r="V164" i="1" s="1"/>
  <c r="AA164" i="1"/>
  <c r="AD164" i="1"/>
  <c r="AE164" i="1" s="1"/>
  <c r="R164" i="1"/>
  <c r="S164" i="1" s="1"/>
  <c r="O164" i="1"/>
  <c r="P164" i="1" s="1"/>
  <c r="AD63" i="1"/>
  <c r="AE63" i="1" s="1"/>
  <c r="O63" i="1"/>
  <c r="P63" i="1" s="1"/>
  <c r="AA63" i="1"/>
  <c r="AB63" i="1" s="1"/>
  <c r="R63" i="1"/>
  <c r="S63" i="1" s="1"/>
  <c r="U63" i="1"/>
  <c r="V63" i="1" s="1"/>
  <c r="U168" i="1"/>
  <c r="AA168" i="1"/>
  <c r="O168" i="1"/>
  <c r="AM123" i="1"/>
  <c r="AN123" i="1" s="1"/>
  <c r="AA44" i="1"/>
  <c r="O44" i="1"/>
  <c r="P44" i="1" s="1"/>
  <c r="R44" i="1"/>
  <c r="S44" i="1" s="1"/>
  <c r="U44" i="1"/>
  <c r="V44" i="1" s="1"/>
  <c r="AD44" i="1"/>
  <c r="AE44" i="1" s="1"/>
  <c r="U56" i="1"/>
  <c r="V56" i="1" s="1"/>
  <c r="O56" i="1"/>
  <c r="P56" i="1" s="1"/>
  <c r="R56" i="1"/>
  <c r="S56" i="1" s="1"/>
  <c r="AD56" i="1"/>
  <c r="AA56" i="1"/>
  <c r="AB56" i="1" s="1"/>
  <c r="AG75" i="1"/>
  <c r="AH75" i="1" s="1"/>
  <c r="L75" i="1"/>
  <c r="X75" i="1" s="1"/>
  <c r="Y75" i="1" s="1"/>
  <c r="AJ8" i="1"/>
  <c r="X81" i="1"/>
  <c r="Y81" i="1" s="1"/>
  <c r="AP81" i="1"/>
  <c r="U51" i="1"/>
  <c r="V51" i="1" s="1"/>
  <c r="AD51" i="1"/>
  <c r="AE51" i="1" s="1"/>
  <c r="R51" i="1"/>
  <c r="S51" i="1" s="1"/>
  <c r="AA51" i="1"/>
  <c r="AB51" i="1" s="1"/>
  <c r="O51" i="1"/>
  <c r="P51" i="1" s="1"/>
  <c r="AD142" i="1"/>
  <c r="AE142" i="1" s="1"/>
  <c r="R142" i="1"/>
  <c r="S142" i="1" s="1"/>
  <c r="O142" i="1"/>
  <c r="P142" i="1" s="1"/>
  <c r="U142" i="1"/>
  <c r="V142" i="1" s="1"/>
  <c r="AA142" i="1"/>
  <c r="AB142" i="1" s="1"/>
  <c r="L166" i="1"/>
  <c r="AA116" i="1"/>
  <c r="O116" i="1"/>
  <c r="U116" i="1"/>
  <c r="R116" i="1"/>
  <c r="AD116" i="1"/>
  <c r="AE116" i="1" s="1"/>
  <c r="O114" i="1"/>
  <c r="P114" i="1" s="1"/>
  <c r="AA68" i="1"/>
  <c r="AB68" i="1" s="1"/>
  <c r="O68" i="1"/>
  <c r="P68" i="1" s="1"/>
  <c r="R68" i="1"/>
  <c r="S68" i="1" s="1"/>
  <c r="AD68" i="1"/>
  <c r="AE68" i="1" s="1"/>
  <c r="U68" i="1"/>
  <c r="V68" i="1" s="1"/>
  <c r="AD10" i="1"/>
  <c r="AE10" i="1" s="1"/>
  <c r="R10" i="1"/>
  <c r="S10" i="1" s="1"/>
  <c r="O10" i="1"/>
  <c r="P10" i="1" s="1"/>
  <c r="U10" i="1"/>
  <c r="V10" i="1" s="1"/>
  <c r="AA10" i="1"/>
  <c r="AB10" i="1" s="1"/>
  <c r="AD59" i="1"/>
  <c r="AE59" i="1" s="1"/>
  <c r="O59" i="1"/>
  <c r="P59" i="1" s="1"/>
  <c r="AA59" i="1"/>
  <c r="R59" i="1"/>
  <c r="S59" i="1" s="1"/>
  <c r="U59" i="1"/>
  <c r="V59" i="1" s="1"/>
  <c r="L111" i="1"/>
  <c r="AM111" i="1" s="1"/>
  <c r="AN111" i="1" s="1"/>
  <c r="AG20" i="1"/>
  <c r="AH20" i="1" s="1"/>
  <c r="L20" i="1"/>
  <c r="AP20" i="1" s="1"/>
  <c r="AQ20" i="1" s="1"/>
  <c r="AG46" i="1"/>
  <c r="AH46" i="1" s="1"/>
  <c r="X46" i="1"/>
  <c r="Y46" i="1" s="1"/>
  <c r="AM46" i="1"/>
  <c r="AN46" i="1" s="1"/>
  <c r="L46" i="1"/>
  <c r="AJ46" i="1" s="1"/>
  <c r="AK46" i="1" s="1"/>
  <c r="L52" i="1"/>
  <c r="AP52" i="1" s="1"/>
  <c r="AQ52" i="1" s="1"/>
  <c r="AD127" i="1"/>
  <c r="AE127" i="1" s="1"/>
  <c r="R127" i="1"/>
  <c r="O127" i="1"/>
  <c r="AA127" i="1"/>
  <c r="U127" i="1"/>
  <c r="K144" i="1"/>
  <c r="L144" i="1" s="1"/>
  <c r="X89" i="1"/>
  <c r="Y89" i="1" s="1"/>
  <c r="AJ23" i="1"/>
  <c r="AK23" i="1" s="1"/>
  <c r="AG23" i="1"/>
  <c r="AH23" i="1" s="1"/>
  <c r="X23" i="1"/>
  <c r="Y23" i="1" s="1"/>
  <c r="L23" i="1"/>
  <c r="AP23" i="1" s="1"/>
  <c r="AJ6" i="1"/>
  <c r="AK6" i="1" s="1"/>
  <c r="AP59" i="1"/>
  <c r="AG59" i="1"/>
  <c r="AH59" i="1" s="1"/>
  <c r="X59" i="1"/>
  <c r="Y59" i="1" s="1"/>
  <c r="AJ59" i="1"/>
  <c r="AK59" i="1" s="1"/>
  <c r="AM59" i="1"/>
  <c r="AN59" i="1" s="1"/>
  <c r="U156" i="1"/>
  <c r="V156" i="1" s="1"/>
  <c r="AD156" i="1"/>
  <c r="AE156" i="1" s="1"/>
  <c r="O156" i="1"/>
  <c r="P156" i="1" s="1"/>
  <c r="AA156" i="1"/>
  <c r="R156" i="1"/>
  <c r="S156" i="1" s="1"/>
  <c r="AA130" i="1"/>
  <c r="AB130" i="1" s="1"/>
  <c r="AA15" i="1"/>
  <c r="AB15" i="1" s="1"/>
  <c r="O15" i="1"/>
  <c r="P15" i="1" s="1"/>
  <c r="U15" i="1"/>
  <c r="V15" i="1" s="1"/>
  <c r="R15" i="1"/>
  <c r="S15" i="1" s="1"/>
  <c r="AD15" i="1"/>
  <c r="AE15" i="1" s="1"/>
  <c r="X156" i="1"/>
  <c r="Y156" i="1" s="1"/>
  <c r="O93" i="1"/>
  <c r="U93" i="1"/>
  <c r="R93" i="1"/>
  <c r="AD93" i="1"/>
  <c r="AE93" i="1" s="1"/>
  <c r="AA93" i="1"/>
  <c r="L8" i="1"/>
  <c r="AM8" i="1" s="1"/>
  <c r="AN8" i="1" s="1"/>
  <c r="L133" i="1"/>
  <c r="AP133" i="1" s="1"/>
  <c r="AR165" i="1"/>
  <c r="AR141" i="1"/>
  <c r="U53" i="1"/>
  <c r="V53" i="1" s="1"/>
  <c r="O53" i="1"/>
  <c r="P53" i="1" s="1"/>
  <c r="AD53" i="1"/>
  <c r="AE53" i="1" s="1"/>
  <c r="AA53" i="1"/>
  <c r="AB53" i="1" s="1"/>
  <c r="R53" i="1"/>
  <c r="S53" i="1" s="1"/>
  <c r="K80" i="1"/>
  <c r="L80" i="1" s="1"/>
  <c r="L33" i="1"/>
  <c r="AP147" i="1"/>
  <c r="AM147" i="1"/>
  <c r="AN147" i="1" s="1"/>
  <c r="AG147" i="1"/>
  <c r="AH147" i="1" s="1"/>
  <c r="X147" i="1"/>
  <c r="Y147" i="1" s="1"/>
  <c r="AJ147" i="1"/>
  <c r="AK147" i="1" s="1"/>
  <c r="L81" i="1"/>
  <c r="AM81" i="1" s="1"/>
  <c r="AN81" i="1" s="1"/>
  <c r="U101" i="1"/>
  <c r="V101" i="1" s="1"/>
  <c r="R101" i="1"/>
  <c r="S101" i="1" s="1"/>
  <c r="O101" i="1"/>
  <c r="P101" i="1" s="1"/>
  <c r="AD101" i="1"/>
  <c r="AE101" i="1" s="1"/>
  <c r="AA101" i="1"/>
  <c r="AB101" i="1" s="1"/>
  <c r="K137" i="1"/>
  <c r="AD49" i="1"/>
  <c r="AE49" i="1" s="1"/>
  <c r="R49" i="1"/>
  <c r="S49" i="1" s="1"/>
  <c r="AA49" i="1"/>
  <c r="AB49" i="1" s="1"/>
  <c r="O49" i="1"/>
  <c r="P49" i="1" s="1"/>
  <c r="U49" i="1"/>
  <c r="V49" i="1" s="1"/>
  <c r="AJ15" i="1"/>
  <c r="AK15" i="1" s="1"/>
  <c r="K159" i="1"/>
  <c r="AM110" i="1"/>
  <c r="AN110" i="1" s="1"/>
  <c r="AJ110" i="1"/>
  <c r="AK110" i="1" s="1"/>
  <c r="AP110" i="1"/>
  <c r="X110" i="1"/>
  <c r="Y110" i="1" s="1"/>
  <c r="AG110" i="1"/>
  <c r="AH110" i="1" s="1"/>
  <c r="L123" i="1"/>
  <c r="AJ123" i="1" s="1"/>
  <c r="AR157" i="1"/>
  <c r="AP30" i="1"/>
  <c r="J26" i="1"/>
  <c r="K26" i="1" s="1"/>
  <c r="AP71" i="1"/>
  <c r="U32" i="1"/>
  <c r="V32" i="1" s="1"/>
  <c r="AA32" i="1"/>
  <c r="AB32" i="1" s="1"/>
  <c r="R32" i="1"/>
  <c r="S32" i="1" s="1"/>
  <c r="O32" i="1"/>
  <c r="P32" i="1" s="1"/>
  <c r="AD32" i="1"/>
  <c r="AE32" i="1" s="1"/>
  <c r="AR25" i="1"/>
  <c r="AA160" i="1"/>
  <c r="O160" i="1"/>
  <c r="AD160" i="1"/>
  <c r="AE160" i="1" s="1"/>
  <c r="AR160" i="1" s="1"/>
  <c r="R160" i="1"/>
  <c r="U160" i="1"/>
  <c r="AJ71" i="1"/>
  <c r="AK71" i="1" s="1"/>
  <c r="L34" i="1"/>
  <c r="AJ34" i="1" s="1"/>
  <c r="AK34" i="1" s="1"/>
  <c r="AM140" i="1"/>
  <c r="AN140" i="1" s="1"/>
  <c r="X140" i="1"/>
  <c r="Y140" i="1" s="1"/>
  <c r="AJ140" i="1"/>
  <c r="AK140" i="1" s="1"/>
  <c r="AP140" i="1"/>
  <c r="AG140" i="1"/>
  <c r="J115" i="1"/>
  <c r="K115" i="1" s="1"/>
  <c r="AD161" i="1"/>
  <c r="AE161" i="1" s="1"/>
  <c r="O161" i="1"/>
  <c r="R161" i="1"/>
  <c r="U161" i="1"/>
  <c r="AA161" i="1"/>
  <c r="AJ69" i="1"/>
  <c r="O96" i="1"/>
  <c r="P96" i="1" s="1"/>
  <c r="U96" i="1"/>
  <c r="V96" i="1" s="1"/>
  <c r="AD96" i="1"/>
  <c r="AE96" i="1" s="1"/>
  <c r="AA96" i="1"/>
  <c r="AB96" i="1" s="1"/>
  <c r="R96" i="1"/>
  <c r="S96" i="1" s="1"/>
  <c r="L155" i="1"/>
  <c r="AJ13" i="1"/>
  <c r="AK13" i="1" s="1"/>
  <c r="X13" i="1"/>
  <c r="Y13" i="1" s="1"/>
  <c r="AG13" i="1"/>
  <c r="AH13" i="1" s="1"/>
  <c r="AM13" i="1"/>
  <c r="AN13" i="1" s="1"/>
  <c r="AP13" i="1"/>
  <c r="AQ13" i="1" s="1"/>
  <c r="AP143" i="1"/>
  <c r="AM143" i="1"/>
  <c r="AN143" i="1" s="1"/>
  <c r="X143" i="1"/>
  <c r="Y143" i="1" s="1"/>
  <c r="AJ143" i="1"/>
  <c r="AG143" i="1"/>
  <c r="K151" i="1"/>
  <c r="L103" i="1"/>
  <c r="AM103" i="1" s="1"/>
  <c r="AN103" i="1" s="1"/>
  <c r="L41" i="1"/>
  <c r="AM41" i="1" s="1"/>
  <c r="AN41" i="1" s="1"/>
  <c r="L120" i="1"/>
  <c r="X120" i="1" s="1"/>
  <c r="Y120" i="1" s="1"/>
  <c r="AM32" i="1"/>
  <c r="AN32" i="1" s="1"/>
  <c r="AG93" i="1"/>
  <c r="AH93" i="1" s="1"/>
  <c r="AM38" i="1"/>
  <c r="AN38" i="1" s="1"/>
  <c r="AP49" i="1"/>
  <c r="AQ49" i="1" s="1"/>
  <c r="AR74" i="1"/>
  <c r="AJ47" i="1"/>
  <c r="AJ45" i="1"/>
  <c r="AK45" i="1" s="1"/>
  <c r="AP54" i="1"/>
  <c r="L102" i="1"/>
  <c r="AP102" i="1" s="1"/>
  <c r="AM101" i="1"/>
  <c r="AN101" i="1" s="1"/>
  <c r="AP156" i="1"/>
  <c r="AJ12" i="1"/>
  <c r="AK12" i="1" s="1"/>
  <c r="K148" i="1"/>
  <c r="L148" i="1" s="1"/>
  <c r="AP99" i="1"/>
  <c r="AJ99" i="1"/>
  <c r="AK99" i="1" s="1"/>
  <c r="AM104" i="1"/>
  <c r="AN104" i="1" s="1"/>
  <c r="AG104" i="1"/>
  <c r="AH104" i="1" s="1"/>
  <c r="AA83" i="1"/>
  <c r="AB83" i="1" s="1"/>
  <c r="O83" i="1"/>
  <c r="P83" i="1" s="1"/>
  <c r="AD83" i="1"/>
  <c r="AE83" i="1" s="1"/>
  <c r="R83" i="1"/>
  <c r="S83" i="1" s="1"/>
  <c r="U83" i="1"/>
  <c r="V83" i="1" s="1"/>
  <c r="L109" i="1"/>
  <c r="AJ109" i="1" s="1"/>
  <c r="X67" i="1"/>
  <c r="Y67" i="1" s="1"/>
  <c r="AP154" i="1"/>
  <c r="AG154" i="1"/>
  <c r="AH154" i="1" s="1"/>
  <c r="X154" i="1"/>
  <c r="Y154" i="1" s="1"/>
  <c r="AM154" i="1"/>
  <c r="AJ154" i="1"/>
  <c r="AK154" i="1" s="1"/>
  <c r="AJ156" i="1"/>
  <c r="O98" i="1"/>
  <c r="P98" i="1" s="1"/>
  <c r="R98" i="1"/>
  <c r="S98" i="1" s="1"/>
  <c r="U98" i="1"/>
  <c r="V98" i="1" s="1"/>
  <c r="AA98" i="1"/>
  <c r="AB98" i="1" s="1"/>
  <c r="AD98" i="1"/>
  <c r="AE98" i="1" s="1"/>
  <c r="L19" i="1"/>
  <c r="AP19" i="1" s="1"/>
  <c r="AQ19" i="1" s="1"/>
  <c r="AA110" i="1"/>
  <c r="AB110" i="1" s="1"/>
  <c r="O110" i="1"/>
  <c r="P110" i="1" s="1"/>
  <c r="U110" i="1"/>
  <c r="V110" i="1" s="1"/>
  <c r="R110" i="1"/>
  <c r="S110" i="1" s="1"/>
  <c r="AD110" i="1"/>
  <c r="AE110" i="1" s="1"/>
  <c r="J39" i="1"/>
  <c r="K39" i="1" s="1"/>
  <c r="AM67" i="1"/>
  <c r="AN67" i="1" s="1"/>
  <c r="K21" i="1"/>
  <c r="AJ124" i="1"/>
  <c r="AG124" i="1"/>
  <c r="AP124" i="1"/>
  <c r="X124" i="1"/>
  <c r="Y124" i="1" s="1"/>
  <c r="AM124" i="1"/>
  <c r="AG60" i="1"/>
  <c r="AH60" i="1" s="1"/>
  <c r="L6" i="1"/>
  <c r="AG156" i="1"/>
  <c r="AH156" i="1" s="1"/>
  <c r="AJ98" i="1"/>
  <c r="AK98" i="1" s="1"/>
  <c r="K50" i="1"/>
  <c r="L50" i="1"/>
  <c r="AD140" i="1"/>
  <c r="AE140" i="1" s="1"/>
  <c r="U140" i="1"/>
  <c r="V140" i="1" s="1"/>
  <c r="R140" i="1"/>
  <c r="S140" i="1" s="1"/>
  <c r="AA140" i="1"/>
  <c r="AB140" i="1" s="1"/>
  <c r="O140" i="1"/>
  <c r="P140" i="1" s="1"/>
  <c r="AR140" i="1" s="1"/>
  <c r="AM54" i="1"/>
  <c r="AN54" i="1" s="1"/>
  <c r="AP15" i="1"/>
  <c r="AQ15" i="1" s="1"/>
  <c r="X4" i="1"/>
  <c r="Y4" i="1" s="1"/>
  <c r="X98" i="1"/>
  <c r="Y98" i="1" s="1"/>
  <c r="AM158" i="1"/>
  <c r="AN158" i="1" s="1"/>
  <c r="AG158" i="1"/>
  <c r="AH158" i="1" s="1"/>
  <c r="AG129" i="1"/>
  <c r="AH129" i="1" s="1"/>
  <c r="AM129" i="1"/>
  <c r="AN129" i="1" s="1"/>
  <c r="AP129" i="1"/>
  <c r="X129" i="1"/>
  <c r="Y129" i="1" s="1"/>
  <c r="AJ129" i="1"/>
  <c r="AK129" i="1" s="1"/>
  <c r="AG88" i="1"/>
  <c r="AH88" i="1" s="1"/>
  <c r="AM88" i="1"/>
  <c r="AN88" i="1" s="1"/>
  <c r="X88" i="1"/>
  <c r="Y88" i="1" s="1"/>
  <c r="AP88" i="1"/>
  <c r="AJ88" i="1"/>
  <c r="X107" i="1"/>
  <c r="Y107" i="1" s="1"/>
  <c r="K113" i="1"/>
  <c r="L113" i="1" s="1"/>
  <c r="L60" i="1"/>
  <c r="X60" i="1" s="1"/>
  <c r="Y60" i="1" s="1"/>
  <c r="AD112" i="1"/>
  <c r="AE112" i="1" s="1"/>
  <c r="R112" i="1"/>
  <c r="S112" i="1" s="1"/>
  <c r="U112" i="1"/>
  <c r="V112" i="1" s="1"/>
  <c r="AA112" i="1"/>
  <c r="AB112" i="1" s="1"/>
  <c r="O112" i="1"/>
  <c r="P112" i="1" s="1"/>
  <c r="AM134" i="1"/>
  <c r="AN134" i="1" s="1"/>
  <c r="X134" i="1"/>
  <c r="Y134" i="1" s="1"/>
  <c r="AP134" i="1"/>
  <c r="AJ134" i="1"/>
  <c r="AK134" i="1" s="1"/>
  <c r="AG134" i="1"/>
  <c r="AH134" i="1" s="1"/>
  <c r="K131" i="1"/>
  <c r="AA139" i="1"/>
  <c r="AB139" i="1" s="1"/>
  <c r="AD139" i="1"/>
  <c r="AE139" i="1" s="1"/>
  <c r="U139" i="1"/>
  <c r="V139" i="1" s="1"/>
  <c r="R139" i="1"/>
  <c r="S139" i="1" s="1"/>
  <c r="O139" i="1"/>
  <c r="P139" i="1" s="1"/>
  <c r="AJ112" i="1"/>
  <c r="AK112" i="1" s="1"/>
  <c r="AM139" i="1"/>
  <c r="AN139" i="1" s="1"/>
  <c r="J11" i="1"/>
  <c r="K11" i="1" s="1"/>
  <c r="L11" i="1" s="1"/>
  <c r="L162" i="1"/>
  <c r="L122" i="1"/>
  <c r="AJ122" i="1" s="1"/>
  <c r="L22" i="1"/>
  <c r="AP22" i="1" s="1"/>
  <c r="AG38" i="1"/>
  <c r="AH38" i="1" s="1"/>
  <c r="X49" i="1"/>
  <c r="Y49" i="1" s="1"/>
  <c r="AG47" i="1"/>
  <c r="AH47" i="1" s="1"/>
  <c r="AP45" i="1"/>
  <c r="J117" i="1"/>
  <c r="K117" i="1" s="1"/>
  <c r="AG15" i="1"/>
  <c r="AH15" i="1" s="1"/>
  <c r="AG85" i="1"/>
  <c r="AH85" i="1" s="1"/>
  <c r="L158" i="1"/>
  <c r="AP158" i="1" s="1"/>
  <c r="L4" i="1"/>
  <c r="AM4" i="1" s="1"/>
  <c r="AN4" i="1" s="1"/>
  <c r="X12" i="1"/>
  <c r="Y12" i="1" s="1"/>
  <c r="K55" i="1"/>
  <c r="L55" i="1" s="1"/>
  <c r="AP83" i="1"/>
  <c r="AG161" i="1"/>
  <c r="AH161" i="1" s="1"/>
  <c r="AM98" i="1"/>
  <c r="AN98" i="1" s="1"/>
  <c r="AG53" i="1"/>
  <c r="AH53" i="1" s="1"/>
  <c r="AG51" i="1"/>
  <c r="AH51" i="1" s="1"/>
  <c r="AP51" i="1"/>
  <c r="AQ51" i="1" s="1"/>
  <c r="X51" i="1"/>
  <c r="Y51" i="1" s="1"/>
  <c r="AJ51" i="1"/>
  <c r="AK51" i="1" s="1"/>
  <c r="AM51" i="1"/>
  <c r="AN51" i="1" s="1"/>
  <c r="AG168" i="1"/>
  <c r="AH168" i="1" s="1"/>
  <c r="AM168" i="1"/>
  <c r="X168" i="1"/>
  <c r="X64" i="1"/>
  <c r="Y64" i="1" s="1"/>
  <c r="AP57" i="1"/>
  <c r="AM57" i="1"/>
  <c r="AN57" i="1" s="1"/>
  <c r="AG57" i="1"/>
  <c r="AH57" i="1" s="1"/>
  <c r="AJ57" i="1"/>
  <c r="AK57" i="1" s="1"/>
  <c r="X57" i="1"/>
  <c r="Y57" i="1" s="1"/>
  <c r="R67" i="1"/>
  <c r="S67" i="1" s="1"/>
  <c r="AD67" i="1"/>
  <c r="AE67" i="1" s="1"/>
  <c r="O67" i="1"/>
  <c r="P67" i="1" s="1"/>
  <c r="U67" i="1"/>
  <c r="V67" i="1" s="1"/>
  <c r="AA67" i="1"/>
  <c r="AB67" i="1" s="1"/>
  <c r="AD154" i="1"/>
  <c r="AE154" i="1" s="1"/>
  <c r="R154" i="1"/>
  <c r="U154" i="1"/>
  <c r="O154" i="1"/>
  <c r="AA154" i="1"/>
  <c r="AD147" i="1"/>
  <c r="AE147" i="1" s="1"/>
  <c r="O147" i="1"/>
  <c r="P147" i="1" s="1"/>
  <c r="AA147" i="1"/>
  <c r="AB147" i="1" s="1"/>
  <c r="R147" i="1"/>
  <c r="S147" i="1" s="1"/>
  <c r="U147" i="1"/>
  <c r="V147" i="1" s="1"/>
  <c r="AD135" i="1"/>
  <c r="AE135" i="1" s="1"/>
  <c r="R135" i="1"/>
  <c r="AA135" i="1"/>
  <c r="O135" i="1"/>
  <c r="P135" i="1" s="1"/>
  <c r="U135" i="1"/>
  <c r="AM68" i="1"/>
  <c r="AN68" i="1" s="1"/>
  <c r="AP68" i="1"/>
  <c r="AG68" i="1"/>
  <c r="AH68" i="1" s="1"/>
  <c r="AJ68" i="1"/>
  <c r="AK68" i="1" s="1"/>
  <c r="X68" i="1"/>
  <c r="Y68" i="1" s="1"/>
  <c r="U72" i="1"/>
  <c r="V72" i="1" s="1"/>
  <c r="AA72" i="1"/>
  <c r="AB72" i="1" s="1"/>
  <c r="AD72" i="1"/>
  <c r="AE72" i="1" s="1"/>
  <c r="R72" i="1"/>
  <c r="S72" i="1" s="1"/>
  <c r="O72" i="1"/>
  <c r="P72" i="1" s="1"/>
  <c r="AG27" i="1"/>
  <c r="AH27" i="1" s="1"/>
  <c r="X27" i="1"/>
  <c r="Y27" i="1" s="1"/>
  <c r="AJ27" i="1"/>
  <c r="AK27" i="1" s="1"/>
  <c r="AM27" i="1"/>
  <c r="AN27" i="1" s="1"/>
  <c r="AP27" i="1"/>
  <c r="U108" i="1"/>
  <c r="V108" i="1" s="1"/>
  <c r="R108" i="1"/>
  <c r="S108" i="1" s="1"/>
  <c r="O108" i="1"/>
  <c r="P108" i="1" s="1"/>
  <c r="AD108" i="1"/>
  <c r="AE108" i="1" s="1"/>
  <c r="AA108" i="1"/>
  <c r="X15" i="1"/>
  <c r="Y15" i="1" s="1"/>
  <c r="AR106" i="1"/>
  <c r="AP142" i="1"/>
  <c r="AG142" i="1"/>
  <c r="AM142" i="1"/>
  <c r="AN142" i="1" s="1"/>
  <c r="AJ142" i="1"/>
  <c r="AK142" i="1" s="1"/>
  <c r="X142" i="1"/>
  <c r="Y142" i="1" s="1"/>
  <c r="AG102" i="1"/>
  <c r="AH102" i="1" s="1"/>
  <c r="L92" i="1"/>
  <c r="AP92" i="1" s="1"/>
  <c r="L167" i="1"/>
  <c r="X167" i="1" s="1"/>
  <c r="AD54" i="1"/>
  <c r="R54" i="1"/>
  <c r="S54" i="1" s="1"/>
  <c r="U54" i="1"/>
  <c r="V54" i="1" s="1"/>
  <c r="AA54" i="1"/>
  <c r="AB54" i="1" s="1"/>
  <c r="O54" i="1"/>
  <c r="P54" i="1" s="1"/>
  <c r="R65" i="1"/>
  <c r="S65" i="1" s="1"/>
  <c r="AD65" i="1"/>
  <c r="AE65" i="1" s="1"/>
  <c r="O65" i="1"/>
  <c r="P65" i="1" s="1"/>
  <c r="AA65" i="1"/>
  <c r="AB65" i="1" s="1"/>
  <c r="U65" i="1"/>
  <c r="V65" i="1" s="1"/>
  <c r="AM84" i="1"/>
  <c r="AN84" i="1" s="1"/>
  <c r="X84" i="1"/>
  <c r="Y84" i="1" s="1"/>
  <c r="AG84" i="1"/>
  <c r="AH84" i="1" s="1"/>
  <c r="AJ84" i="1"/>
  <c r="AK84" i="1" s="1"/>
  <c r="AP84" i="1"/>
  <c r="AP53" i="1"/>
  <c r="AR66" i="1"/>
  <c r="K95" i="1"/>
  <c r="L95" i="1" s="1"/>
  <c r="R82" i="1"/>
  <c r="S82" i="1" s="1"/>
  <c r="AD82" i="1"/>
  <c r="AE82" i="1" s="1"/>
  <c r="O82" i="1"/>
  <c r="P82" i="1" s="1"/>
  <c r="AA82" i="1"/>
  <c r="AB82" i="1" s="1"/>
  <c r="U82" i="1"/>
  <c r="V82" i="1" s="1"/>
  <c r="U30" i="1"/>
  <c r="V30" i="1" s="1"/>
  <c r="AA30" i="1"/>
  <c r="AB30" i="1" s="1"/>
  <c r="AD30" i="1"/>
  <c r="AE30" i="1" s="1"/>
  <c r="O30" i="1"/>
  <c r="P30" i="1" s="1"/>
  <c r="R30" i="1"/>
  <c r="S30" i="1" s="1"/>
  <c r="L104" i="1"/>
  <c r="AJ104" i="1" s="1"/>
  <c r="AP10" i="1"/>
  <c r="AQ10" i="1" s="1"/>
  <c r="AG10" i="1"/>
  <c r="AH10" i="1" s="1"/>
  <c r="AJ10" i="1"/>
  <c r="AK10" i="1" s="1"/>
  <c r="X10" i="1"/>
  <c r="Y10" i="1" s="1"/>
  <c r="AM10" i="1"/>
  <c r="AN10" i="1" s="1"/>
  <c r="AJ67" i="1"/>
  <c r="AK67" i="1" s="1"/>
  <c r="J132" i="1"/>
  <c r="K132" i="1" s="1"/>
  <c r="AG14" i="1"/>
  <c r="AH14" i="1" s="1"/>
  <c r="AJ14" i="1"/>
  <c r="AK14" i="1" s="1"/>
  <c r="AM14" i="1"/>
  <c r="AN14" i="1" s="1"/>
  <c r="AP14" i="1"/>
  <c r="AQ14" i="1" s="1"/>
  <c r="X14" i="1"/>
  <c r="Y14" i="1" s="1"/>
  <c r="L159" i="1"/>
  <c r="X85" i="1"/>
  <c r="Y85" i="1" s="1"/>
  <c r="AJ101" i="1"/>
  <c r="AK101" i="1" s="1"/>
  <c r="K163" i="1"/>
  <c r="L163" i="1" s="1"/>
  <c r="AM53" i="1"/>
  <c r="AN53" i="1" s="1"/>
  <c r="AG149" i="1"/>
  <c r="AH149" i="1" s="1"/>
  <c r="X149" i="1"/>
  <c r="Y149" i="1" s="1"/>
  <c r="AM149" i="1"/>
  <c r="AN149" i="1" s="1"/>
  <c r="AP149" i="1"/>
  <c r="AJ149" i="1"/>
  <c r="AK149" i="1" s="1"/>
  <c r="K87" i="1"/>
  <c r="U28" i="1"/>
  <c r="V28" i="1" s="1"/>
  <c r="R28" i="1"/>
  <c r="S28" i="1" s="1"/>
  <c r="O28" i="1"/>
  <c r="P28" i="1" s="1"/>
  <c r="AA28" i="1"/>
  <c r="AB28" i="1" s="1"/>
  <c r="AD28" i="1"/>
  <c r="AE28" i="1" s="1"/>
  <c r="AJ28" i="1"/>
  <c r="AK28" i="1" s="1"/>
  <c r="AG28" i="1"/>
  <c r="AH28" i="1" s="1"/>
  <c r="X28" i="1"/>
  <c r="Y28" i="1" s="1"/>
  <c r="AM28" i="1"/>
  <c r="AN28" i="1" s="1"/>
  <c r="AP28" i="1"/>
  <c r="J18" i="1"/>
  <c r="K18" i="1" s="1"/>
  <c r="U105" i="1"/>
  <c r="V105" i="1" s="1"/>
  <c r="AD105" i="1"/>
  <c r="AE105" i="1" s="1"/>
  <c r="AA105" i="1"/>
  <c r="AB105" i="1" s="1"/>
  <c r="O105" i="1"/>
  <c r="P105" i="1" s="1"/>
  <c r="R105" i="1"/>
  <c r="S105" i="1" s="1"/>
  <c r="R90" i="1"/>
  <c r="S90" i="1" s="1"/>
  <c r="U90" i="1"/>
  <c r="V90" i="1" s="1"/>
  <c r="AA90" i="1"/>
  <c r="AB90" i="1" s="1"/>
  <c r="O90" i="1"/>
  <c r="P90" i="1" s="1"/>
  <c r="AD90" i="1"/>
  <c r="AE90" i="1" s="1"/>
  <c r="AD143" i="1"/>
  <c r="AE143" i="1" s="1"/>
  <c r="R143" i="1"/>
  <c r="S143" i="1" s="1"/>
  <c r="O143" i="1"/>
  <c r="P143" i="1" s="1"/>
  <c r="AA143" i="1"/>
  <c r="U143" i="1"/>
  <c r="V143" i="1" s="1"/>
  <c r="AG72" i="1"/>
  <c r="AH72" i="1" s="1"/>
  <c r="AP72" i="1"/>
  <c r="AM72" i="1"/>
  <c r="AN72" i="1" s="1"/>
  <c r="X72" i="1"/>
  <c r="Y72" i="1" s="1"/>
  <c r="AJ72" i="1"/>
  <c r="AK72" i="1" s="1"/>
  <c r="AD13" i="1"/>
  <c r="AE13" i="1" s="1"/>
  <c r="R13" i="1"/>
  <c r="S13" i="1" s="1"/>
  <c r="AA13" i="1"/>
  <c r="AB13" i="1" s="1"/>
  <c r="O13" i="1"/>
  <c r="P13" i="1" s="1"/>
  <c r="U13" i="1"/>
  <c r="V13" i="1" s="1"/>
  <c r="L100" i="1"/>
  <c r="AG100" i="1" s="1"/>
  <c r="AM31" i="1"/>
  <c r="AN31" i="1" s="1"/>
  <c r="AG31" i="1"/>
  <c r="AH31" i="1" s="1"/>
  <c r="X31" i="1"/>
  <c r="Y31" i="1" s="1"/>
  <c r="AJ31" i="1"/>
  <c r="AK31" i="1" s="1"/>
  <c r="AP31" i="1"/>
  <c r="AG67" i="1"/>
  <c r="AH67" i="1" s="1"/>
  <c r="AA150" i="1"/>
  <c r="O150" i="1"/>
  <c r="P150" i="1" s="1"/>
  <c r="U150" i="1"/>
  <c r="V150" i="1" s="1"/>
  <c r="R150" i="1"/>
  <c r="S150" i="1" s="1"/>
  <c r="AD150" i="1"/>
  <c r="AE150" i="1" s="1"/>
  <c r="AP112" i="1"/>
  <c r="AG139" i="1"/>
  <c r="L89" i="1"/>
  <c r="AG89" i="1" s="1"/>
  <c r="AH89" i="1" s="1"/>
  <c r="AR118" i="1"/>
  <c r="AJ49" i="1"/>
  <c r="AK49" i="1" s="1"/>
  <c r="AR77" i="1"/>
  <c r="AJ54" i="1"/>
  <c r="AK54" i="1" s="1"/>
  <c r="L97" i="1"/>
  <c r="AG97" i="1" s="1"/>
  <c r="AH97" i="1" s="1"/>
  <c r="L136" i="1"/>
  <c r="AP136" i="1" s="1"/>
  <c r="AM15" i="1"/>
  <c r="AN15" i="1" s="1"/>
  <c r="AP90" i="1"/>
  <c r="AD62" i="1"/>
  <c r="AE62" i="1" s="1"/>
  <c r="R62" i="1"/>
  <c r="S62" i="1" s="1"/>
  <c r="O62" i="1"/>
  <c r="P62" i="1" s="1"/>
  <c r="AA62" i="1"/>
  <c r="AB62" i="1" s="1"/>
  <c r="U62" i="1"/>
  <c r="V62" i="1" s="1"/>
  <c r="AJ65" i="1"/>
  <c r="AK65" i="1" s="1"/>
  <c r="AM83" i="1"/>
  <c r="AN83" i="1" s="1"/>
  <c r="L42" i="1"/>
  <c r="AM42" i="1" s="1"/>
  <c r="AN42" i="1" s="1"/>
  <c r="X161" i="1"/>
  <c r="Y161" i="1" s="1"/>
  <c r="AG98" i="1"/>
  <c r="AH98" i="1" s="1"/>
  <c r="K48" i="1"/>
  <c r="X53" i="1"/>
  <c r="Y53" i="1" s="1"/>
  <c r="AP63" i="1"/>
  <c r="AG63" i="1"/>
  <c r="AH63" i="1" s="1"/>
  <c r="X63" i="1"/>
  <c r="Y63" i="1" s="1"/>
  <c r="AJ63" i="1"/>
  <c r="AK63" i="1" s="1"/>
  <c r="AM63" i="1"/>
  <c r="AN63" i="1" s="1"/>
  <c r="U129" i="1"/>
  <c r="V129" i="1" s="1"/>
  <c r="AA129" i="1"/>
  <c r="AB129" i="1" s="1"/>
  <c r="AD129" i="1"/>
  <c r="AE129" i="1" s="1"/>
  <c r="O129" i="1"/>
  <c r="P129" i="1" s="1"/>
  <c r="R129" i="1"/>
  <c r="S129" i="1" s="1"/>
  <c r="AM100" i="1"/>
  <c r="AN100" i="1" s="1"/>
  <c r="AM44" i="1"/>
  <c r="AN44" i="1" s="1"/>
  <c r="AG44" i="1"/>
  <c r="AH44" i="1" s="1"/>
  <c r="AJ44" i="1"/>
  <c r="AK44" i="1" s="1"/>
  <c r="X44" i="1"/>
  <c r="Y44" i="1" s="1"/>
  <c r="AP44" i="1"/>
  <c r="AP91" i="1"/>
  <c r="X91" i="1"/>
  <c r="Y91" i="1" s="1"/>
  <c r="AM91" i="1"/>
  <c r="AJ91" i="1"/>
  <c r="AG91" i="1"/>
  <c r="AP61" i="1"/>
  <c r="AJ61" i="1"/>
  <c r="AK61" i="1" s="1"/>
  <c r="AM61" i="1"/>
  <c r="AN61" i="1" s="1"/>
  <c r="AG61" i="1"/>
  <c r="AH61" i="1" s="1"/>
  <c r="X61" i="1"/>
  <c r="Y61" i="1" s="1"/>
  <c r="L99" i="1"/>
  <c r="U134" i="1"/>
  <c r="V134" i="1" s="1"/>
  <c r="AA134" i="1"/>
  <c r="AB134" i="1" s="1"/>
  <c r="O134" i="1"/>
  <c r="P134" i="1" s="1"/>
  <c r="R134" i="1"/>
  <c r="S134" i="1" s="1"/>
  <c r="AD134" i="1"/>
  <c r="AE134" i="1" s="1"/>
  <c r="X93" i="1"/>
  <c r="Y93" i="1" s="1"/>
  <c r="L64" i="1"/>
  <c r="AG64" i="1" s="1"/>
  <c r="AH64" i="1" s="1"/>
  <c r="AA124" i="1"/>
  <c r="O124" i="1"/>
  <c r="R124" i="1"/>
  <c r="U124" i="1"/>
  <c r="AD124" i="1"/>
  <c r="AE124" i="1" s="1"/>
  <c r="AA84" i="1"/>
  <c r="AB84" i="1" s="1"/>
  <c r="O84" i="1"/>
  <c r="P84" i="1" s="1"/>
  <c r="AD84" i="1"/>
  <c r="AE84" i="1" s="1"/>
  <c r="R84" i="1"/>
  <c r="S84" i="1" s="1"/>
  <c r="U84" i="1"/>
  <c r="V84" i="1" s="1"/>
  <c r="AJ83" i="1"/>
  <c r="AK83" i="1" s="1"/>
  <c r="U146" i="1"/>
  <c r="V146" i="1" s="1"/>
  <c r="O146" i="1"/>
  <c r="P146" i="1" s="1"/>
  <c r="AA146" i="1"/>
  <c r="AD146" i="1"/>
  <c r="AE146" i="1" s="1"/>
  <c r="R146" i="1"/>
  <c r="S146" i="1" s="1"/>
  <c r="K125" i="1"/>
  <c r="L125" i="1" s="1"/>
  <c r="AM116" i="1"/>
  <c r="AN116" i="1" s="1"/>
  <c r="AJ116" i="1"/>
  <c r="X116" i="1"/>
  <c r="Y116" i="1" s="1"/>
  <c r="AR116" i="1" s="1"/>
  <c r="AP116" i="1"/>
  <c r="AG116" i="1"/>
  <c r="AP127" i="1"/>
  <c r="X127" i="1"/>
  <c r="Y127" i="1" s="1"/>
  <c r="AG127" i="1"/>
  <c r="AH127" i="1" s="1"/>
  <c r="AM127" i="1"/>
  <c r="AN127" i="1" s="1"/>
  <c r="AJ127" i="1"/>
  <c r="AD149" i="1"/>
  <c r="AE149" i="1" s="1"/>
  <c r="O149" i="1"/>
  <c r="P149" i="1" s="1"/>
  <c r="R149" i="1"/>
  <c r="S149" i="1" s="1"/>
  <c r="AA149" i="1"/>
  <c r="AB149" i="1" s="1"/>
  <c r="U149" i="1"/>
  <c r="V149" i="1" s="1"/>
  <c r="AP86" i="1"/>
  <c r="X86" i="1"/>
  <c r="Y86" i="1" s="1"/>
  <c r="AG86" i="1"/>
  <c r="AM86" i="1"/>
  <c r="AN86" i="1" s="1"/>
  <c r="AJ86" i="1"/>
  <c r="AK86" i="1" s="1"/>
  <c r="AJ93" i="1"/>
  <c r="AK93" i="1" s="1"/>
  <c r="AG101" i="1"/>
  <c r="AH101" i="1" s="1"/>
  <c r="AG146" i="1"/>
  <c r="AH146" i="1" s="1"/>
  <c r="AP146" i="1"/>
  <c r="X146" i="1"/>
  <c r="Y146" i="1" s="1"/>
  <c r="AJ146" i="1"/>
  <c r="AK146" i="1" s="1"/>
  <c r="AM146" i="1"/>
  <c r="AN146" i="1" s="1"/>
  <c r="AG3" i="1"/>
  <c r="AH3" i="1" s="1"/>
  <c r="AP3" i="1"/>
  <c r="AJ3" i="1"/>
  <c r="AK3" i="1" s="1"/>
  <c r="X3" i="1"/>
  <c r="Y3" i="1" s="1"/>
  <c r="AM3" i="1"/>
  <c r="AN3" i="1" s="1"/>
  <c r="O7" i="1"/>
  <c r="P7" i="1" s="1"/>
  <c r="U88" i="1"/>
  <c r="V88" i="1" s="1"/>
  <c r="AA88" i="1"/>
  <c r="AB88" i="1" s="1"/>
  <c r="AD88" i="1"/>
  <c r="AE88" i="1" s="1"/>
  <c r="R88" i="1"/>
  <c r="S88" i="1" s="1"/>
  <c r="O88" i="1"/>
  <c r="P88" i="1" s="1"/>
  <c r="AR88" i="1" s="1"/>
  <c r="AG56" i="1"/>
  <c r="AH56" i="1" s="1"/>
  <c r="AJ56" i="1"/>
  <c r="AK56" i="1" s="1"/>
  <c r="X56" i="1"/>
  <c r="Y56" i="1" s="1"/>
  <c r="AM56" i="1"/>
  <c r="AN56" i="1" s="1"/>
  <c r="AP56" i="1"/>
  <c r="AP135" i="1"/>
  <c r="X135" i="1"/>
  <c r="Y135" i="1" s="1"/>
  <c r="AM135" i="1"/>
  <c r="AN135" i="1" s="1"/>
  <c r="AJ135" i="1"/>
  <c r="AK135" i="1" s="1"/>
  <c r="AG135" i="1"/>
  <c r="U85" i="1"/>
  <c r="V85" i="1" s="1"/>
  <c r="AD85" i="1"/>
  <c r="AE85" i="1" s="1"/>
  <c r="O85" i="1"/>
  <c r="P85" i="1" s="1"/>
  <c r="AA85" i="1"/>
  <c r="AB85" i="1" s="1"/>
  <c r="R85" i="1"/>
  <c r="S85" i="1" s="1"/>
  <c r="U29" i="1"/>
  <c r="V29" i="1" s="1"/>
  <c r="AA29" i="1"/>
  <c r="AB29" i="1" s="1"/>
  <c r="O29" i="1"/>
  <c r="P29" i="1" s="1"/>
  <c r="AD29" i="1"/>
  <c r="AE29" i="1" s="1"/>
  <c r="R29" i="1"/>
  <c r="S29" i="1" s="1"/>
  <c r="AG49" i="1"/>
  <c r="AH49" i="1" s="1"/>
  <c r="AA38" i="1"/>
  <c r="AB38" i="1" s="1"/>
  <c r="AD38" i="1"/>
  <c r="AE38" i="1" s="1"/>
  <c r="O38" i="1"/>
  <c r="P38" i="1" s="1"/>
  <c r="U38" i="1"/>
  <c r="V38" i="1" s="1"/>
  <c r="R38" i="1"/>
  <c r="S38" i="1" s="1"/>
  <c r="L40" i="1"/>
  <c r="AG40" i="1" s="1"/>
  <c r="AH40" i="1" s="1"/>
  <c r="X83" i="1"/>
  <c r="Y83" i="1" s="1"/>
  <c r="U107" i="1"/>
  <c r="V107" i="1" s="1"/>
  <c r="AA107" i="1"/>
  <c r="AB107" i="1" s="1"/>
  <c r="O107" i="1"/>
  <c r="P107" i="1" s="1"/>
  <c r="AD107" i="1"/>
  <c r="AE107" i="1" s="1"/>
  <c r="R107" i="1"/>
  <c r="S107" i="1" s="1"/>
  <c r="AA71" i="1"/>
  <c r="AB71" i="1" s="1"/>
  <c r="O71" i="1"/>
  <c r="P71" i="1" s="1"/>
  <c r="R71" i="1"/>
  <c r="S71" i="1" s="1"/>
  <c r="U71" i="1"/>
  <c r="V71" i="1" s="1"/>
  <c r="AD71" i="1"/>
  <c r="AE71" i="1" s="1"/>
  <c r="AG114" i="1"/>
  <c r="AH114" i="1" s="1"/>
  <c r="X114" i="1"/>
  <c r="Y114" i="1" s="1"/>
  <c r="AM114" i="1"/>
  <c r="AN114" i="1" s="1"/>
  <c r="L94" i="1"/>
  <c r="AA47" i="1"/>
  <c r="O47" i="1"/>
  <c r="P47" i="1" s="1"/>
  <c r="U47" i="1"/>
  <c r="V47" i="1" s="1"/>
  <c r="AD47" i="1"/>
  <c r="AE47" i="1" s="1"/>
  <c r="R47" i="1"/>
  <c r="S47" i="1" s="1"/>
  <c r="AG105" i="1"/>
  <c r="AH105" i="1" s="1"/>
  <c r="AJ105" i="1"/>
  <c r="AK105" i="1" s="1"/>
  <c r="AP105" i="1"/>
  <c r="X105" i="1"/>
  <c r="Y105" i="1" s="1"/>
  <c r="AM105" i="1"/>
  <c r="AN105" i="1" s="1"/>
  <c r="AD69" i="1"/>
  <c r="AE69" i="1" s="1"/>
  <c r="R69" i="1"/>
  <c r="AA69" i="1"/>
  <c r="AB69" i="1" s="1"/>
  <c r="O69" i="1"/>
  <c r="P69" i="1" s="1"/>
  <c r="U69" i="1"/>
  <c r="AG69" i="1"/>
  <c r="AG107" i="1"/>
  <c r="AH107" i="1" s="1"/>
  <c r="K36" i="1"/>
  <c r="L36" i="1"/>
  <c r="O35" i="1"/>
  <c r="P35" i="1" s="1"/>
  <c r="AD35" i="1"/>
  <c r="AE35" i="1" s="1"/>
  <c r="R35" i="1"/>
  <c r="S35" i="1" s="1"/>
  <c r="J119" i="1"/>
  <c r="K119" i="1" s="1"/>
  <c r="L119" i="1" s="1"/>
  <c r="U45" i="1"/>
  <c r="V45" i="1" s="1"/>
  <c r="AA45" i="1"/>
  <c r="O45" i="1"/>
  <c r="P45" i="1" s="1"/>
  <c r="AD45" i="1"/>
  <c r="AE45" i="1" s="1"/>
  <c r="R45" i="1"/>
  <c r="S45" i="1" s="1"/>
  <c r="AA31" i="1"/>
  <c r="AB31" i="1" s="1"/>
  <c r="O31" i="1"/>
  <c r="P31" i="1" s="1"/>
  <c r="U31" i="1"/>
  <c r="V31" i="1" s="1"/>
  <c r="AD31" i="1"/>
  <c r="AE31" i="1" s="1"/>
  <c r="R31" i="1"/>
  <c r="S31" i="1" s="1"/>
  <c r="X139" i="1"/>
  <c r="Y139" i="1" s="1"/>
  <c r="AJ82" i="1"/>
  <c r="AK82" i="1" s="1"/>
  <c r="X82" i="1"/>
  <c r="Y82" i="1" s="1"/>
  <c r="AM82" i="1"/>
  <c r="AN82" i="1" s="1"/>
  <c r="AG82" i="1"/>
  <c r="AH82" i="1" s="1"/>
  <c r="AP82" i="1"/>
  <c r="AG108" i="1"/>
  <c r="AH108" i="1" s="1"/>
  <c r="AJ108" i="1"/>
  <c r="AM108" i="1"/>
  <c r="AN108" i="1" s="1"/>
  <c r="X108" i="1"/>
  <c r="Y108" i="1" s="1"/>
  <c r="AP108" i="1"/>
  <c r="AQ108" i="1" s="1"/>
  <c r="AP32" i="1"/>
  <c r="AM93" i="1"/>
  <c r="AN93" i="1" s="1"/>
  <c r="AP29" i="1"/>
  <c r="X38" i="1"/>
  <c r="Y38" i="1" s="1"/>
  <c r="AM49" i="1"/>
  <c r="AN49" i="1" s="1"/>
  <c r="AP47" i="1"/>
  <c r="AG150" i="1"/>
  <c r="AH150" i="1" s="1"/>
  <c r="X45" i="1"/>
  <c r="Y45" i="1" s="1"/>
  <c r="AG54" i="1"/>
  <c r="AH54" i="1" s="1"/>
  <c r="AD70" i="1"/>
  <c r="AE70" i="1" s="1"/>
  <c r="R70" i="1"/>
  <c r="S70" i="1" s="1"/>
  <c r="AA70" i="1"/>
  <c r="AB70" i="1" s="1"/>
  <c r="O70" i="1"/>
  <c r="P70" i="1" s="1"/>
  <c r="U70" i="1"/>
  <c r="V70" i="1" s="1"/>
  <c r="AG164" i="1"/>
  <c r="AH164" i="1" s="1"/>
  <c r="AJ164" i="1"/>
  <c r="AK164" i="1" s="1"/>
  <c r="X164" i="1"/>
  <c r="Y164" i="1" s="1"/>
  <c r="AP164" i="1"/>
  <c r="AM164" i="1"/>
  <c r="AN164" i="1" s="1"/>
  <c r="AG90" i="1"/>
  <c r="AH90" i="1" s="1"/>
  <c r="AM85" i="1"/>
  <c r="AN85" i="1" s="1"/>
  <c r="AD12" i="1"/>
  <c r="AE12" i="1" s="1"/>
  <c r="O12" i="1"/>
  <c r="P12" i="1" s="1"/>
  <c r="R12" i="1"/>
  <c r="S12" i="1" s="1"/>
  <c r="AA12" i="1"/>
  <c r="AB12" i="1" s="1"/>
  <c r="U12" i="1"/>
  <c r="V12" i="1" s="1"/>
  <c r="AM156" i="1"/>
  <c r="AN156" i="1" s="1"/>
  <c r="AP12" i="1"/>
  <c r="AQ12" i="1" s="1"/>
  <c r="X65" i="1"/>
  <c r="Y65" i="1" s="1"/>
  <c r="AM7" i="1"/>
  <c r="AN7" i="1" s="1"/>
  <c r="AJ161" i="1"/>
  <c r="AP98" i="1"/>
  <c r="AJ53" i="1"/>
  <c r="AM126" i="1" l="1"/>
  <c r="AN126" i="1" s="1"/>
  <c r="AP126" i="1"/>
  <c r="AA7" i="1"/>
  <c r="AB7" i="1" s="1"/>
  <c r="X136" i="1"/>
  <c r="Y136" i="1" s="1"/>
  <c r="AM64" i="1"/>
  <c r="AN64" i="1" s="1"/>
  <c r="AR112" i="1"/>
  <c r="AJ167" i="1"/>
  <c r="AM136" i="1"/>
  <c r="AN136" i="1" s="1"/>
  <c r="O130" i="1"/>
  <c r="P130" i="1" s="1"/>
  <c r="AR130" i="1" s="1"/>
  <c r="X9" i="1"/>
  <c r="Y9" i="1" s="1"/>
  <c r="AR9" i="1" s="1"/>
  <c r="X111" i="1"/>
  <c r="Y111" i="1" s="1"/>
  <c r="AD114" i="1"/>
  <c r="AE114" i="1" s="1"/>
  <c r="AJ81" i="1"/>
  <c r="AK81" i="1" s="1"/>
  <c r="AD9" i="1"/>
  <c r="AE9" i="1" s="1"/>
  <c r="AM92" i="1"/>
  <c r="AN92" i="1" s="1"/>
  <c r="L126" i="1"/>
  <c r="U78" i="1"/>
  <c r="V78" i="1" s="1"/>
  <c r="R78" i="1"/>
  <c r="S78" i="1" s="1"/>
  <c r="AA78" i="1"/>
  <c r="AB78" i="1" s="1"/>
  <c r="O78" i="1"/>
  <c r="P78" i="1" s="1"/>
  <c r="AD78" i="1"/>
  <c r="AE78" i="1" s="1"/>
  <c r="AJ78" i="1"/>
  <c r="AK78" i="1" s="1"/>
  <c r="U5" i="1"/>
  <c r="V5" i="1" s="1"/>
  <c r="R5" i="1"/>
  <c r="S5" i="1" s="1"/>
  <c r="AD5" i="1"/>
  <c r="AE5" i="1" s="1"/>
  <c r="O5" i="1"/>
  <c r="P5" i="1" s="1"/>
  <c r="AA5" i="1"/>
  <c r="AB5" i="1" s="1"/>
  <c r="X78" i="1"/>
  <c r="Y78" i="1" s="1"/>
  <c r="AM5" i="1"/>
  <c r="AN5" i="1" s="1"/>
  <c r="AJ130" i="1"/>
  <c r="AK130" i="1" s="1"/>
  <c r="AR69" i="1"/>
  <c r="AP114" i="1"/>
  <c r="X100" i="1"/>
  <c r="Y100" i="1" s="1"/>
  <c r="AM102" i="1"/>
  <c r="AN102" i="1" s="1"/>
  <c r="AP34" i="1"/>
  <c r="AP64" i="1"/>
  <c r="AJ7" i="1"/>
  <c r="L115" i="1"/>
  <c r="AG7" i="1"/>
  <c r="AH7" i="1" s="1"/>
  <c r="AJ60" i="1"/>
  <c r="AK60" i="1" s="1"/>
  <c r="AP109" i="1"/>
  <c r="U130" i="1"/>
  <c r="V130" i="1" s="1"/>
  <c r="AM23" i="1"/>
  <c r="AN23" i="1" s="1"/>
  <c r="AP46" i="1"/>
  <c r="AJ111" i="1"/>
  <c r="AK111" i="1" s="1"/>
  <c r="R114" i="1"/>
  <c r="S114" i="1" s="1"/>
  <c r="AM133" i="1"/>
  <c r="AN133" i="1" s="1"/>
  <c r="AG81" i="1"/>
  <c r="AH81" i="1" s="1"/>
  <c r="X8" i="1"/>
  <c r="Y8" i="1" s="1"/>
  <c r="AD168" i="1"/>
  <c r="AE168" i="1" s="1"/>
  <c r="AR168" i="1" s="1"/>
  <c r="AG92" i="1"/>
  <c r="AH92" i="1" s="1"/>
  <c r="AD138" i="1"/>
  <c r="AE138" i="1" s="1"/>
  <c r="AJ138" i="1"/>
  <c r="AK138" i="1" s="1"/>
  <c r="AP138" i="1"/>
  <c r="AG138" i="1"/>
  <c r="O138" i="1"/>
  <c r="P138" i="1" s="1"/>
  <c r="U138" i="1"/>
  <c r="V138" i="1" s="1"/>
  <c r="AA138" i="1"/>
  <c r="AB138" i="1" s="1"/>
  <c r="R138" i="1"/>
  <c r="S138" i="1" s="1"/>
  <c r="K24" i="1"/>
  <c r="L24" i="1" s="1"/>
  <c r="X7" i="1"/>
  <c r="Y7" i="1" s="1"/>
  <c r="AG109" i="1"/>
  <c r="X35" i="1"/>
  <c r="Y35" i="1" s="1"/>
  <c r="AG35" i="1"/>
  <c r="AH35" i="1" s="1"/>
  <c r="X121" i="1"/>
  <c r="Y121" i="1" s="1"/>
  <c r="AJ121" i="1"/>
  <c r="AK121" i="1" s="1"/>
  <c r="K16" i="1"/>
  <c r="AJ35" i="1"/>
  <c r="AM130" i="1"/>
  <c r="AN130" i="1" s="1"/>
  <c r="U35" i="1"/>
  <c r="V35" i="1" s="1"/>
  <c r="AR35" i="1" s="1"/>
  <c r="AJ114" i="1"/>
  <c r="AK114" i="1" s="1"/>
  <c r="AR114" i="1" s="1"/>
  <c r="U7" i="1"/>
  <c r="V7" i="1" s="1"/>
  <c r="AR7" i="1" s="1"/>
  <c r="AR84" i="1"/>
  <c r="AR93" i="1"/>
  <c r="AJ100" i="1"/>
  <c r="AR161" i="1"/>
  <c r="AR30" i="1"/>
  <c r="AM34" i="1"/>
  <c r="AN34" i="1" s="1"/>
  <c r="AJ168" i="1"/>
  <c r="AJ4" i="1"/>
  <c r="AK4" i="1" s="1"/>
  <c r="X109" i="1"/>
  <c r="Y109" i="1" s="1"/>
  <c r="AR109" i="1" s="1"/>
  <c r="AG9" i="1"/>
  <c r="AH9" i="1" s="1"/>
  <c r="AM20" i="1"/>
  <c r="AN20" i="1" s="1"/>
  <c r="X22" i="1"/>
  <c r="Y22" i="1" s="1"/>
  <c r="AA114" i="1"/>
  <c r="AB114" i="1" s="1"/>
  <c r="AJ37" i="1"/>
  <c r="AK37" i="1" s="1"/>
  <c r="AP8" i="1"/>
  <c r="AP122" i="1"/>
  <c r="R168" i="1"/>
  <c r="R79" i="1"/>
  <c r="S79" i="1" s="1"/>
  <c r="AA79" i="1"/>
  <c r="AB79" i="1" s="1"/>
  <c r="O79" i="1"/>
  <c r="P79" i="1" s="1"/>
  <c r="U79" i="1"/>
  <c r="V79" i="1" s="1"/>
  <c r="AD79" i="1"/>
  <c r="AE79" i="1" s="1"/>
  <c r="R128" i="1"/>
  <c r="S128" i="1" s="1"/>
  <c r="U128" i="1"/>
  <c r="V128" i="1" s="1"/>
  <c r="O128" i="1"/>
  <c r="P128" i="1" s="1"/>
  <c r="AR128" i="1" s="1"/>
  <c r="AD128" i="1"/>
  <c r="AE128" i="1" s="1"/>
  <c r="AA128" i="1"/>
  <c r="AB128" i="1" s="1"/>
  <c r="AM128" i="1"/>
  <c r="AN128" i="1" s="1"/>
  <c r="AP78" i="1"/>
  <c r="R152" i="1"/>
  <c r="S152" i="1" s="1"/>
  <c r="AD152" i="1"/>
  <c r="AE152" i="1" s="1"/>
  <c r="U152" i="1"/>
  <c r="V152" i="1" s="1"/>
  <c r="AP152" i="1"/>
  <c r="AA152" i="1"/>
  <c r="AB152" i="1" s="1"/>
  <c r="O152" i="1"/>
  <c r="P152" i="1" s="1"/>
  <c r="AM152" i="1"/>
  <c r="AN152" i="1" s="1"/>
  <c r="AG128" i="1"/>
  <c r="AH128" i="1" s="1"/>
  <c r="X130" i="1"/>
  <c r="Y130" i="1" s="1"/>
  <c r="AP130" i="1"/>
  <c r="AG130" i="1"/>
  <c r="AH130" i="1" s="1"/>
  <c r="X34" i="1"/>
  <c r="Y34" i="1" s="1"/>
  <c r="AP100" i="1"/>
  <c r="AJ102" i="1"/>
  <c r="AK102" i="1" s="1"/>
  <c r="AG34" i="1"/>
  <c r="AH34" i="1" s="1"/>
  <c r="AJ42" i="1"/>
  <c r="AK42" i="1" s="1"/>
  <c r="X97" i="1"/>
  <c r="Y97" i="1" s="1"/>
  <c r="AP9" i="1"/>
  <c r="X20" i="1"/>
  <c r="Y20" i="1" s="1"/>
  <c r="AG22" i="1"/>
  <c r="AH22" i="1" s="1"/>
  <c r="X122" i="1"/>
  <c r="Y122" i="1" s="1"/>
  <c r="AG19" i="1"/>
  <c r="AH19" i="1" s="1"/>
  <c r="U9" i="1"/>
  <c r="V9" i="1" s="1"/>
  <c r="AR91" i="1"/>
  <c r="AM78" i="1"/>
  <c r="AN78" i="1" s="1"/>
  <c r="X152" i="1"/>
  <c r="Y152" i="1" s="1"/>
  <c r="AP35" i="1"/>
  <c r="AQ35" i="1" s="1"/>
  <c r="AP5" i="1"/>
  <c r="AG152" i="1"/>
  <c r="AH152" i="1" s="1"/>
  <c r="AD130" i="1"/>
  <c r="AE130" i="1" s="1"/>
  <c r="AJ9" i="1"/>
  <c r="AM22" i="1"/>
  <c r="AN22" i="1" s="1"/>
  <c r="R7" i="1"/>
  <c r="S7" i="1" s="1"/>
  <c r="AD7" i="1"/>
  <c r="AE7" i="1" s="1"/>
  <c r="AR124" i="1"/>
  <c r="AG121" i="1"/>
  <c r="AH121" i="1" s="1"/>
  <c r="AR101" i="1"/>
  <c r="AP97" i="1"/>
  <c r="AJ20" i="1"/>
  <c r="AK20" i="1" s="1"/>
  <c r="AJ22" i="1"/>
  <c r="AK22" i="1" s="1"/>
  <c r="X123" i="1"/>
  <c r="Y123" i="1" s="1"/>
  <c r="AR43" i="1"/>
  <c r="X128" i="1"/>
  <c r="Y128" i="1" s="1"/>
  <c r="X5" i="1"/>
  <c r="Y5" i="1" s="1"/>
  <c r="L121" i="1"/>
  <c r="R145" i="1"/>
  <c r="U145" i="1"/>
  <c r="AA145" i="1"/>
  <c r="AB145" i="1" s="1"/>
  <c r="O145" i="1"/>
  <c r="P145" i="1" s="1"/>
  <c r="AD145" i="1"/>
  <c r="AE145" i="1" s="1"/>
  <c r="AG145" i="1"/>
  <c r="AH145" i="1" s="1"/>
  <c r="U119" i="1"/>
  <c r="O119" i="1"/>
  <c r="P119" i="1" s="1"/>
  <c r="AD119" i="1"/>
  <c r="AE119" i="1" s="1"/>
  <c r="AA119" i="1"/>
  <c r="AB119" i="1" s="1"/>
  <c r="R119" i="1"/>
  <c r="AA95" i="1"/>
  <c r="AB95" i="1" s="1"/>
  <c r="O95" i="1"/>
  <c r="P95" i="1" s="1"/>
  <c r="R95" i="1"/>
  <c r="S95" i="1" s="1"/>
  <c r="AD95" i="1"/>
  <c r="AE95" i="1" s="1"/>
  <c r="U95" i="1"/>
  <c r="V95" i="1" s="1"/>
  <c r="AD144" i="1"/>
  <c r="AE144" i="1" s="1"/>
  <c r="O144" i="1"/>
  <c r="P144" i="1" s="1"/>
  <c r="R144" i="1"/>
  <c r="S144" i="1" s="1"/>
  <c r="AA144" i="1"/>
  <c r="U144" i="1"/>
  <c r="V144" i="1" s="1"/>
  <c r="AM117" i="1"/>
  <c r="AG117" i="1"/>
  <c r="AH117" i="1" s="1"/>
  <c r="U11" i="1"/>
  <c r="V11" i="1" s="1"/>
  <c r="O11" i="1"/>
  <c r="P11" i="1" s="1"/>
  <c r="R11" i="1"/>
  <c r="S11" i="1" s="1"/>
  <c r="AD11" i="1"/>
  <c r="AE11" i="1" s="1"/>
  <c r="AA11" i="1"/>
  <c r="AB11" i="1" s="1"/>
  <c r="AA163" i="1"/>
  <c r="O163" i="1"/>
  <c r="R163" i="1"/>
  <c r="AD163" i="1"/>
  <c r="AE163" i="1" s="1"/>
  <c r="U163" i="1"/>
  <c r="AD148" i="1"/>
  <c r="AE148" i="1" s="1"/>
  <c r="O148" i="1"/>
  <c r="P148" i="1" s="1"/>
  <c r="R148" i="1"/>
  <c r="S148" i="1" s="1"/>
  <c r="AA148" i="1"/>
  <c r="AB148" i="1" s="1"/>
  <c r="U148" i="1"/>
  <c r="V148" i="1" s="1"/>
  <c r="AA55" i="1"/>
  <c r="AB55" i="1" s="1"/>
  <c r="O55" i="1"/>
  <c r="P55" i="1" s="1"/>
  <c r="R55" i="1"/>
  <c r="S55" i="1" s="1"/>
  <c r="U55" i="1"/>
  <c r="V55" i="1" s="1"/>
  <c r="AD55" i="1"/>
  <c r="AE55" i="1" s="1"/>
  <c r="O94" i="1"/>
  <c r="P94" i="1" s="1"/>
  <c r="AA94" i="1"/>
  <c r="AB94" i="1" s="1"/>
  <c r="R94" i="1"/>
  <c r="S94" i="1" s="1"/>
  <c r="AD94" i="1"/>
  <c r="AE94" i="1" s="1"/>
  <c r="U94" i="1"/>
  <c r="V94" i="1" s="1"/>
  <c r="AD162" i="1"/>
  <c r="AE162" i="1" s="1"/>
  <c r="R162" i="1"/>
  <c r="U162" i="1"/>
  <c r="AA162" i="1"/>
  <c r="O162" i="1"/>
  <c r="AA155" i="1"/>
  <c r="O155" i="1"/>
  <c r="P155" i="1" s="1"/>
  <c r="R155" i="1"/>
  <c r="S155" i="1" s="1"/>
  <c r="U155" i="1"/>
  <c r="V155" i="1" s="1"/>
  <c r="AD155" i="1"/>
  <c r="AE155" i="1" s="1"/>
  <c r="AM162" i="1"/>
  <c r="AN162" i="1" s="1"/>
  <c r="L117" i="1"/>
  <c r="X117" i="1" s="1"/>
  <c r="Y117" i="1" s="1"/>
  <c r="AR71" i="1"/>
  <c r="AR90" i="1"/>
  <c r="R6" i="1"/>
  <c r="S6" i="1" s="1"/>
  <c r="AD6" i="1"/>
  <c r="AE6" i="1" s="1"/>
  <c r="O6" i="1"/>
  <c r="P6" i="1" s="1"/>
  <c r="AA6" i="1"/>
  <c r="AB6" i="1" s="1"/>
  <c r="U6" i="1"/>
  <c r="V6" i="1" s="1"/>
  <c r="AG94" i="1"/>
  <c r="AH94" i="1" s="1"/>
  <c r="AA166" i="1"/>
  <c r="O166" i="1"/>
  <c r="R166" i="1"/>
  <c r="U166" i="1"/>
  <c r="AD166" i="1"/>
  <c r="AE166" i="1" s="1"/>
  <c r="U80" i="1"/>
  <c r="V80" i="1" s="1"/>
  <c r="AD80" i="1"/>
  <c r="AE80" i="1" s="1"/>
  <c r="O80" i="1"/>
  <c r="P80" i="1" s="1"/>
  <c r="AA80" i="1"/>
  <c r="AB80" i="1" s="1"/>
  <c r="R80" i="1"/>
  <c r="S80" i="1" s="1"/>
  <c r="AR146" i="1"/>
  <c r="AR32" i="1"/>
  <c r="AJ115" i="1"/>
  <c r="AP115" i="1"/>
  <c r="X115" i="1"/>
  <c r="Y115" i="1" s="1"/>
  <c r="AM115" i="1"/>
  <c r="AG115" i="1"/>
  <c r="AG103" i="1"/>
  <c r="AH103" i="1" s="1"/>
  <c r="U113" i="1"/>
  <c r="V113" i="1" s="1"/>
  <c r="AA113" i="1"/>
  <c r="AB113" i="1" s="1"/>
  <c r="R113" i="1"/>
  <c r="S113" i="1" s="1"/>
  <c r="AD113" i="1"/>
  <c r="AE113" i="1" s="1"/>
  <c r="O113" i="1"/>
  <c r="P113" i="1" s="1"/>
  <c r="AP166" i="1"/>
  <c r="U40" i="1"/>
  <c r="V40" i="1" s="1"/>
  <c r="AA40" i="1"/>
  <c r="AB40" i="1" s="1"/>
  <c r="O40" i="1"/>
  <c r="P40" i="1" s="1"/>
  <c r="R40" i="1"/>
  <c r="S40" i="1" s="1"/>
  <c r="AD40" i="1"/>
  <c r="AE40" i="1" s="1"/>
  <c r="AP162" i="1"/>
  <c r="X41" i="1"/>
  <c r="Y41" i="1" s="1"/>
  <c r="AG80" i="1"/>
  <c r="AH80" i="1" s="1"/>
  <c r="X80" i="1"/>
  <c r="Y80" i="1" s="1"/>
  <c r="AM80" i="1"/>
  <c r="AN80" i="1" s="1"/>
  <c r="AJ80" i="1"/>
  <c r="AK80" i="1" s="1"/>
  <c r="AP80" i="1"/>
  <c r="X155" i="1"/>
  <c r="Y155" i="1" s="1"/>
  <c r="AR47" i="1"/>
  <c r="AR85" i="1"/>
  <c r="X125" i="1"/>
  <c r="Y125" i="1" s="1"/>
  <c r="AP125" i="1"/>
  <c r="AM125" i="1"/>
  <c r="AJ125" i="1"/>
  <c r="AG125" i="1"/>
  <c r="AH125" i="1" s="1"/>
  <c r="U99" i="1"/>
  <c r="V99" i="1" s="1"/>
  <c r="O99" i="1"/>
  <c r="P99" i="1" s="1"/>
  <c r="R99" i="1"/>
  <c r="S99" i="1" s="1"/>
  <c r="AD99" i="1"/>
  <c r="AE99" i="1" s="1"/>
  <c r="AA99" i="1"/>
  <c r="AB99" i="1" s="1"/>
  <c r="AR62" i="1"/>
  <c r="AR70" i="1"/>
  <c r="AR31" i="1"/>
  <c r="AR127" i="1"/>
  <c r="U64" i="1"/>
  <c r="V64" i="1" s="1"/>
  <c r="AD64" i="1"/>
  <c r="AE64" i="1" s="1"/>
  <c r="O64" i="1"/>
  <c r="AA64" i="1"/>
  <c r="AB64" i="1" s="1"/>
  <c r="R64" i="1"/>
  <c r="S64" i="1" s="1"/>
  <c r="AR150" i="1"/>
  <c r="U100" i="1"/>
  <c r="AD100" i="1"/>
  <c r="AE100" i="1" s="1"/>
  <c r="AA100" i="1"/>
  <c r="R100" i="1"/>
  <c r="O100" i="1"/>
  <c r="P100" i="1" s="1"/>
  <c r="U37" i="1"/>
  <c r="V37" i="1" s="1"/>
  <c r="AA37" i="1"/>
  <c r="AB37" i="1" s="1"/>
  <c r="O37" i="1"/>
  <c r="P37" i="1" s="1"/>
  <c r="AD37" i="1"/>
  <c r="AE37" i="1" s="1"/>
  <c r="R37" i="1"/>
  <c r="S37" i="1" s="1"/>
  <c r="AR54" i="1"/>
  <c r="AJ64" i="1"/>
  <c r="AK64" i="1" s="1"/>
  <c r="O122" i="1"/>
  <c r="AA122" i="1"/>
  <c r="R122" i="1"/>
  <c r="AD122" i="1"/>
  <c r="AE122" i="1" s="1"/>
  <c r="U122" i="1"/>
  <c r="L39" i="1"/>
  <c r="AD109" i="1"/>
  <c r="U109" i="1"/>
  <c r="O109" i="1"/>
  <c r="AA109" i="1"/>
  <c r="R109" i="1"/>
  <c r="X104" i="1"/>
  <c r="Y104" i="1" s="1"/>
  <c r="X94" i="1"/>
  <c r="Y94" i="1" s="1"/>
  <c r="AM109" i="1"/>
  <c r="AG136" i="1"/>
  <c r="AJ162" i="1"/>
  <c r="AR53" i="1"/>
  <c r="X6" i="1"/>
  <c r="Y6" i="1" s="1"/>
  <c r="AA23" i="1"/>
  <c r="AB23" i="1" s="1"/>
  <c r="O23" i="1"/>
  <c r="P23" i="1" s="1"/>
  <c r="R23" i="1"/>
  <c r="S23" i="1" s="1"/>
  <c r="U23" i="1"/>
  <c r="V23" i="1" s="1"/>
  <c r="AD23" i="1"/>
  <c r="AE23" i="1" s="1"/>
  <c r="AM89" i="1"/>
  <c r="AN89" i="1" s="1"/>
  <c r="R46" i="1"/>
  <c r="S46" i="1" s="1"/>
  <c r="AD46" i="1"/>
  <c r="AE46" i="1" s="1"/>
  <c r="AA46" i="1"/>
  <c r="U46" i="1"/>
  <c r="V46" i="1" s="1"/>
  <c r="O46" i="1"/>
  <c r="P46" i="1" s="1"/>
  <c r="AR59" i="1"/>
  <c r="AM155" i="1"/>
  <c r="AN155" i="1" s="1"/>
  <c r="X133" i="1"/>
  <c r="Y133" i="1" s="1"/>
  <c r="X37" i="1"/>
  <c r="Y37" i="1" s="1"/>
  <c r="AP75" i="1"/>
  <c r="AM122" i="1"/>
  <c r="AN122" i="1" s="1"/>
  <c r="AJ19" i="1"/>
  <c r="AK19" i="1" s="1"/>
  <c r="L87" i="1"/>
  <c r="AG87" i="1" s="1"/>
  <c r="AM94" i="1"/>
  <c r="AN94" i="1" s="1"/>
  <c r="AA125" i="1"/>
  <c r="U125" i="1"/>
  <c r="AD125" i="1"/>
  <c r="AE125" i="1" s="1"/>
  <c r="O125" i="1"/>
  <c r="R125" i="1"/>
  <c r="AR29" i="1"/>
  <c r="AD42" i="1"/>
  <c r="AE42" i="1" s="1"/>
  <c r="O42" i="1"/>
  <c r="P42" i="1" s="1"/>
  <c r="R42" i="1"/>
  <c r="S42" i="1" s="1"/>
  <c r="AA42" i="1"/>
  <c r="AB42" i="1" s="1"/>
  <c r="U42" i="1"/>
  <c r="V42" i="1" s="1"/>
  <c r="AG42" i="1"/>
  <c r="AH42" i="1" s="1"/>
  <c r="X162" i="1"/>
  <c r="Y162" i="1" s="1"/>
  <c r="AJ41" i="1"/>
  <c r="AK41" i="1" s="1"/>
  <c r="AR142" i="1"/>
  <c r="AR107" i="1"/>
  <c r="AR149" i="1"/>
  <c r="AJ94" i="1"/>
  <c r="AK94" i="1" s="1"/>
  <c r="AG162" i="1"/>
  <c r="AH162" i="1" s="1"/>
  <c r="AG41" i="1"/>
  <c r="AH41" i="1" s="1"/>
  <c r="AD33" i="1"/>
  <c r="AE33" i="1" s="1"/>
  <c r="R33" i="1"/>
  <c r="S33" i="1" s="1"/>
  <c r="U33" i="1"/>
  <c r="V33" i="1" s="1"/>
  <c r="AA33" i="1"/>
  <c r="AB33" i="1" s="1"/>
  <c r="O33" i="1"/>
  <c r="P33" i="1" s="1"/>
  <c r="AM33" i="1"/>
  <c r="AN33" i="1" s="1"/>
  <c r="AP18" i="1"/>
  <c r="AQ18" i="1" s="1"/>
  <c r="AR72" i="1"/>
  <c r="AR110" i="1"/>
  <c r="AP94" i="1"/>
  <c r="AR15" i="1"/>
  <c r="X52" i="1"/>
  <c r="Y52" i="1" s="1"/>
  <c r="AP103" i="1"/>
  <c r="AJ166" i="1"/>
  <c r="AR14" i="1"/>
  <c r="AR61" i="1"/>
  <c r="AR129" i="1"/>
  <c r="AD97" i="1"/>
  <c r="AE97" i="1" s="1"/>
  <c r="R97" i="1"/>
  <c r="S97" i="1" s="1"/>
  <c r="AA97" i="1"/>
  <c r="AB97" i="1" s="1"/>
  <c r="O97" i="1"/>
  <c r="U97" i="1"/>
  <c r="V97" i="1" s="1"/>
  <c r="AR143" i="1"/>
  <c r="AR28" i="1"/>
  <c r="AR65" i="1"/>
  <c r="U167" i="1"/>
  <c r="AD167" i="1"/>
  <c r="AE167" i="1" s="1"/>
  <c r="O167" i="1"/>
  <c r="AA167" i="1"/>
  <c r="R167" i="1"/>
  <c r="AA4" i="1"/>
  <c r="AB4" i="1" s="1"/>
  <c r="R4" i="1"/>
  <c r="S4" i="1" s="1"/>
  <c r="AD4" i="1"/>
  <c r="AE4" i="1" s="1"/>
  <c r="O4" i="1"/>
  <c r="P4" i="1" s="1"/>
  <c r="U4" i="1"/>
  <c r="V4" i="1" s="1"/>
  <c r="L18" i="1"/>
  <c r="AJ18" i="1" s="1"/>
  <c r="AK18" i="1" s="1"/>
  <c r="AG4" i="1"/>
  <c r="AH4" i="1" s="1"/>
  <c r="AP167" i="1"/>
  <c r="AM99" i="1"/>
  <c r="AN99" i="1" s="1"/>
  <c r="AJ151" i="1"/>
  <c r="AK151" i="1" s="1"/>
  <c r="AP151" i="1"/>
  <c r="U34" i="1"/>
  <c r="V34" i="1" s="1"/>
  <c r="AA34" i="1"/>
  <c r="AB34" i="1" s="1"/>
  <c r="R34" i="1"/>
  <c r="S34" i="1" s="1"/>
  <c r="AD34" i="1"/>
  <c r="AE34" i="1" s="1"/>
  <c r="O34" i="1"/>
  <c r="P34" i="1" s="1"/>
  <c r="AP41" i="1"/>
  <c r="AD81" i="1"/>
  <c r="AE81" i="1" s="1"/>
  <c r="AA81" i="1"/>
  <c r="AB81" i="1" s="1"/>
  <c r="O81" i="1"/>
  <c r="P81" i="1" s="1"/>
  <c r="R81" i="1"/>
  <c r="S81" i="1" s="1"/>
  <c r="U81" i="1"/>
  <c r="V81" i="1" s="1"/>
  <c r="O8" i="1"/>
  <c r="P8" i="1" s="1"/>
  <c r="R8" i="1"/>
  <c r="S8" i="1" s="1"/>
  <c r="AD8" i="1"/>
  <c r="AE8" i="1" s="1"/>
  <c r="AA8" i="1"/>
  <c r="AB8" i="1" s="1"/>
  <c r="U8" i="1"/>
  <c r="V8" i="1" s="1"/>
  <c r="AG33" i="1"/>
  <c r="AH33" i="1" s="1"/>
  <c r="U111" i="1"/>
  <c r="V111" i="1" s="1"/>
  <c r="R111" i="1"/>
  <c r="S111" i="1" s="1"/>
  <c r="AA111" i="1"/>
  <c r="AB111" i="1" s="1"/>
  <c r="O111" i="1"/>
  <c r="P111" i="1" s="1"/>
  <c r="AD111" i="1"/>
  <c r="AE111" i="1" s="1"/>
  <c r="AP155" i="1"/>
  <c r="AG166" i="1"/>
  <c r="AH166" i="1" s="1"/>
  <c r="AG37" i="1"/>
  <c r="AH37" i="1" s="1"/>
  <c r="AR56" i="1"/>
  <c r="AP123" i="1"/>
  <c r="AR63" i="1"/>
  <c r="X153" i="1"/>
  <c r="Y153" i="1" s="1"/>
  <c r="AR86" i="1"/>
  <c r="U120" i="1"/>
  <c r="V120" i="1" s="1"/>
  <c r="AD120" i="1"/>
  <c r="AE120" i="1" s="1"/>
  <c r="AA120" i="1"/>
  <c r="AB120" i="1" s="1"/>
  <c r="O120" i="1"/>
  <c r="P120" i="1" s="1"/>
  <c r="R120" i="1"/>
  <c r="S120" i="1" s="1"/>
  <c r="AA52" i="1"/>
  <c r="O52" i="1"/>
  <c r="P52" i="1" s="1"/>
  <c r="AD52" i="1"/>
  <c r="AE52" i="1" s="1"/>
  <c r="R52" i="1"/>
  <c r="S52" i="1" s="1"/>
  <c r="U52" i="1"/>
  <c r="V52" i="1" s="1"/>
  <c r="AR13" i="1"/>
  <c r="AR156" i="1"/>
  <c r="AG6" i="1"/>
  <c r="AH6" i="1" s="1"/>
  <c r="AP89" i="1"/>
  <c r="AQ89" i="1" s="1"/>
  <c r="AJ52" i="1"/>
  <c r="AK52" i="1" s="1"/>
  <c r="AR122" i="1"/>
  <c r="AR57" i="1"/>
  <c r="AM153" i="1"/>
  <c r="AN153" i="1" s="1"/>
  <c r="U103" i="1"/>
  <c r="V103" i="1" s="1"/>
  <c r="R103" i="1"/>
  <c r="S103" i="1" s="1"/>
  <c r="AD103" i="1"/>
  <c r="AE103" i="1" s="1"/>
  <c r="O103" i="1"/>
  <c r="P103" i="1" s="1"/>
  <c r="AA103" i="1"/>
  <c r="AP6" i="1"/>
  <c r="AG52" i="1"/>
  <c r="AH52" i="1" s="1"/>
  <c r="AP153" i="1"/>
  <c r="AP40" i="1"/>
  <c r="AR83" i="1"/>
  <c r="AA133" i="1"/>
  <c r="AB133" i="1" s="1"/>
  <c r="O133" i="1"/>
  <c r="P133" i="1" s="1"/>
  <c r="R133" i="1"/>
  <c r="S133" i="1" s="1"/>
  <c r="AD133" i="1"/>
  <c r="AE133" i="1" s="1"/>
  <c r="U133" i="1"/>
  <c r="V133" i="1" s="1"/>
  <c r="X33" i="1"/>
  <c r="Y33" i="1" s="1"/>
  <c r="AP144" i="1"/>
  <c r="AG144" i="1"/>
  <c r="X144" i="1"/>
  <c r="Y144" i="1" s="1"/>
  <c r="AJ144" i="1"/>
  <c r="AM144" i="1"/>
  <c r="AN144" i="1" s="1"/>
  <c r="AR68" i="1"/>
  <c r="U75" i="1"/>
  <c r="O75" i="1"/>
  <c r="P75" i="1" s="1"/>
  <c r="AA75" i="1"/>
  <c r="AB75" i="1" s="1"/>
  <c r="AD75" i="1"/>
  <c r="AE75" i="1" s="1"/>
  <c r="R75" i="1"/>
  <c r="AG153" i="1"/>
  <c r="AH153" i="1" s="1"/>
  <c r="AR12" i="1"/>
  <c r="X40" i="1"/>
  <c r="Y40" i="1" s="1"/>
  <c r="L132" i="1"/>
  <c r="AJ132" i="1" s="1"/>
  <c r="AK132" i="1" s="1"/>
  <c r="AR108" i="1"/>
  <c r="AR147" i="1"/>
  <c r="AA158" i="1"/>
  <c r="AB158" i="1" s="1"/>
  <c r="O158" i="1"/>
  <c r="P158" i="1" s="1"/>
  <c r="R158" i="1"/>
  <c r="S158" i="1" s="1"/>
  <c r="U158" i="1"/>
  <c r="V158" i="1" s="1"/>
  <c r="AD158" i="1"/>
  <c r="AE158" i="1" s="1"/>
  <c r="AR139" i="1"/>
  <c r="AA60" i="1"/>
  <c r="O60" i="1"/>
  <c r="P60" i="1" s="1"/>
  <c r="AD60" i="1"/>
  <c r="AE60" i="1" s="1"/>
  <c r="R60" i="1"/>
  <c r="S60" i="1" s="1"/>
  <c r="U60" i="1"/>
  <c r="V60" i="1" s="1"/>
  <c r="AP42" i="1"/>
  <c r="X158" i="1"/>
  <c r="Y158" i="1" s="1"/>
  <c r="AP4" i="1"/>
  <c r="AA50" i="1"/>
  <c r="AB50" i="1" s="1"/>
  <c r="O50" i="1"/>
  <c r="P50" i="1" s="1"/>
  <c r="R50" i="1"/>
  <c r="S50" i="1" s="1"/>
  <c r="U50" i="1"/>
  <c r="V50" i="1" s="1"/>
  <c r="AD50" i="1"/>
  <c r="AE50" i="1" s="1"/>
  <c r="AP60" i="1"/>
  <c r="U19" i="1"/>
  <c r="V19" i="1" s="1"/>
  <c r="R19" i="1"/>
  <c r="S19" i="1" s="1"/>
  <c r="AD19" i="1"/>
  <c r="AE19" i="1" s="1"/>
  <c r="O19" i="1"/>
  <c r="P19" i="1" s="1"/>
  <c r="AA19" i="1"/>
  <c r="AB19" i="1" s="1"/>
  <c r="AG167" i="1"/>
  <c r="AH167" i="1" s="1"/>
  <c r="X99" i="1"/>
  <c r="Y99" i="1" s="1"/>
  <c r="L151" i="1"/>
  <c r="AG151" i="1" s="1"/>
  <c r="AH151" i="1" s="1"/>
  <c r="AR96" i="1"/>
  <c r="L26" i="1"/>
  <c r="AG26" i="1" s="1"/>
  <c r="AH26" i="1" s="1"/>
  <c r="AJ33" i="1"/>
  <c r="AK33" i="1" s="1"/>
  <c r="AJ97" i="1"/>
  <c r="AK97" i="1" s="1"/>
  <c r="AM120" i="1"/>
  <c r="AN120" i="1" s="1"/>
  <c r="AM52" i="1"/>
  <c r="AN52" i="1" s="1"/>
  <c r="L137" i="1"/>
  <c r="AJ137" i="1" s="1"/>
  <c r="AP111" i="1"/>
  <c r="X103" i="1"/>
  <c r="Y103" i="1" s="1"/>
  <c r="AJ155" i="1"/>
  <c r="X166" i="1"/>
  <c r="AJ133" i="1"/>
  <c r="AK133" i="1" s="1"/>
  <c r="AP37" i="1"/>
  <c r="AJ75" i="1"/>
  <c r="AK75" i="1" s="1"/>
  <c r="AM19" i="1"/>
  <c r="AN19" i="1" s="1"/>
  <c r="AD58" i="1"/>
  <c r="AE58" i="1" s="1"/>
  <c r="O58" i="1"/>
  <c r="P58" i="1" s="1"/>
  <c r="AA58" i="1"/>
  <c r="R58" i="1"/>
  <c r="S58" i="1" s="1"/>
  <c r="U58" i="1"/>
  <c r="V58" i="1" s="1"/>
  <c r="AG11" i="1"/>
  <c r="AH11" i="1" s="1"/>
  <c r="AP11" i="1"/>
  <c r="AM11" i="1"/>
  <c r="AN11" i="1" s="1"/>
  <c r="X11" i="1"/>
  <c r="Y11" i="1" s="1"/>
  <c r="AJ11" i="1"/>
  <c r="AJ120" i="1"/>
  <c r="AK120" i="1" s="1"/>
  <c r="AD153" i="1"/>
  <c r="AE153" i="1" s="1"/>
  <c r="O153" i="1"/>
  <c r="P153" i="1" s="1"/>
  <c r="U153" i="1"/>
  <c r="V153" i="1" s="1"/>
  <c r="R153" i="1"/>
  <c r="S153" i="1" s="1"/>
  <c r="AA153" i="1"/>
  <c r="AB153" i="1" s="1"/>
  <c r="AD89" i="1"/>
  <c r="AE89" i="1" s="1"/>
  <c r="O89" i="1"/>
  <c r="P89" i="1" s="1"/>
  <c r="U89" i="1"/>
  <c r="AA89" i="1"/>
  <c r="R89" i="1"/>
  <c r="S89" i="1" s="1"/>
  <c r="U159" i="1"/>
  <c r="O159" i="1"/>
  <c r="AA159" i="1"/>
  <c r="AD159" i="1"/>
  <c r="AE159" i="1" s="1"/>
  <c r="R159" i="1"/>
  <c r="AM95" i="1"/>
  <c r="AN95" i="1" s="1"/>
  <c r="AP95" i="1"/>
  <c r="AG95" i="1"/>
  <c r="AH95" i="1" s="1"/>
  <c r="AJ95" i="1"/>
  <c r="AK95" i="1" s="1"/>
  <c r="X95" i="1"/>
  <c r="Y95" i="1" s="1"/>
  <c r="AD115" i="1"/>
  <c r="AE115" i="1" s="1"/>
  <c r="U115" i="1"/>
  <c r="R115" i="1"/>
  <c r="AA115" i="1"/>
  <c r="O115" i="1"/>
  <c r="AJ148" i="1"/>
  <c r="AK148" i="1" s="1"/>
  <c r="X148" i="1"/>
  <c r="Y148" i="1" s="1"/>
  <c r="AP148" i="1"/>
  <c r="AG148" i="1"/>
  <c r="AH148" i="1" s="1"/>
  <c r="AM148" i="1"/>
  <c r="AN148" i="1" s="1"/>
  <c r="AA41" i="1"/>
  <c r="AB41" i="1" s="1"/>
  <c r="O41" i="1"/>
  <c r="P41" i="1" s="1"/>
  <c r="AD41" i="1"/>
  <c r="AE41" i="1" s="1"/>
  <c r="R41" i="1"/>
  <c r="S41" i="1" s="1"/>
  <c r="U41" i="1"/>
  <c r="V41" i="1" s="1"/>
  <c r="AR49" i="1"/>
  <c r="AG120" i="1"/>
  <c r="AM55" i="1"/>
  <c r="AN55" i="1" s="1"/>
  <c r="AJ55" i="1"/>
  <c r="X55" i="1"/>
  <c r="Y55" i="1" s="1"/>
  <c r="AG55" i="1"/>
  <c r="AH55" i="1" s="1"/>
  <c r="AP55" i="1"/>
  <c r="X131" i="1"/>
  <c r="Y131" i="1" s="1"/>
  <c r="AM131" i="1"/>
  <c r="AP131" i="1"/>
  <c r="AG131" i="1"/>
  <c r="AR98" i="1"/>
  <c r="AR51" i="1"/>
  <c r="AR45" i="1"/>
  <c r="AR134" i="1"/>
  <c r="R136" i="1"/>
  <c r="S136" i="1" s="1"/>
  <c r="U136" i="1"/>
  <c r="V136" i="1" s="1"/>
  <c r="AD136" i="1"/>
  <c r="AE136" i="1" s="1"/>
  <c r="AA136" i="1"/>
  <c r="AB136" i="1" s="1"/>
  <c r="O136" i="1"/>
  <c r="P136" i="1" s="1"/>
  <c r="AR154" i="1"/>
  <c r="AJ119" i="1"/>
  <c r="X119" i="1"/>
  <c r="Y119" i="1" s="1"/>
  <c r="AG119" i="1"/>
  <c r="AH119" i="1" s="1"/>
  <c r="AP119" i="1"/>
  <c r="AM119" i="1"/>
  <c r="AN119" i="1" s="1"/>
  <c r="AR10" i="1"/>
  <c r="AJ40" i="1"/>
  <c r="AK40" i="1" s="1"/>
  <c r="U36" i="1"/>
  <c r="V36" i="1" s="1"/>
  <c r="AA36" i="1"/>
  <c r="AB36" i="1" s="1"/>
  <c r="R36" i="1"/>
  <c r="S36" i="1" s="1"/>
  <c r="AD36" i="1"/>
  <c r="AE36" i="1" s="1"/>
  <c r="O36" i="1"/>
  <c r="P36" i="1" s="1"/>
  <c r="X36" i="1"/>
  <c r="Y36" i="1" s="1"/>
  <c r="AJ36" i="1"/>
  <c r="AK36" i="1" s="1"/>
  <c r="AM36" i="1"/>
  <c r="AN36" i="1" s="1"/>
  <c r="AP36" i="1"/>
  <c r="AG36" i="1"/>
  <c r="AH36" i="1" s="1"/>
  <c r="AR38" i="1"/>
  <c r="AM40" i="1"/>
  <c r="AN40" i="1" s="1"/>
  <c r="AG48" i="1"/>
  <c r="AH48" i="1" s="1"/>
  <c r="AJ48" i="1"/>
  <c r="AK48" i="1" s="1"/>
  <c r="X48" i="1"/>
  <c r="Y48" i="1" s="1"/>
  <c r="AR105" i="1"/>
  <c r="AM163" i="1"/>
  <c r="AN163" i="1" s="1"/>
  <c r="AG163" i="1"/>
  <c r="AH163" i="1" s="1"/>
  <c r="AJ163" i="1"/>
  <c r="AP163" i="1"/>
  <c r="X163" i="1"/>
  <c r="Y163" i="1" s="1"/>
  <c r="AR163" i="1" s="1"/>
  <c r="AA104" i="1"/>
  <c r="O104" i="1"/>
  <c r="U104" i="1"/>
  <c r="AD104" i="1"/>
  <c r="AE104" i="1" s="1"/>
  <c r="R104" i="1"/>
  <c r="AR82" i="1"/>
  <c r="AA92" i="1"/>
  <c r="AB92" i="1" s="1"/>
  <c r="R92" i="1"/>
  <c r="S92" i="1" s="1"/>
  <c r="O92" i="1"/>
  <c r="P92" i="1" s="1"/>
  <c r="U92" i="1"/>
  <c r="V92" i="1" s="1"/>
  <c r="AD92" i="1"/>
  <c r="AE92" i="1" s="1"/>
  <c r="AR135" i="1"/>
  <c r="AR67" i="1"/>
  <c r="R22" i="1"/>
  <c r="S22" i="1" s="1"/>
  <c r="U22" i="1"/>
  <c r="V22" i="1" s="1"/>
  <c r="O22" i="1"/>
  <c r="P22" i="1" s="1"/>
  <c r="AD22" i="1"/>
  <c r="AE22" i="1" s="1"/>
  <c r="AA22" i="1"/>
  <c r="AB22" i="1" s="1"/>
  <c r="AJ113" i="1"/>
  <c r="AK113" i="1" s="1"/>
  <c r="AG113" i="1"/>
  <c r="AH113" i="1" s="1"/>
  <c r="X113" i="1"/>
  <c r="Y113" i="1" s="1"/>
  <c r="AM113" i="1"/>
  <c r="AN113" i="1" s="1"/>
  <c r="AP113" i="1"/>
  <c r="X42" i="1"/>
  <c r="Y42" i="1" s="1"/>
  <c r="AJ158" i="1"/>
  <c r="AJ50" i="1"/>
  <c r="AK50" i="1" s="1"/>
  <c r="X50" i="1"/>
  <c r="Y50" i="1" s="1"/>
  <c r="AM50" i="1"/>
  <c r="AN50" i="1" s="1"/>
  <c r="AP50" i="1"/>
  <c r="AQ50" i="1" s="1"/>
  <c r="AG50" i="1"/>
  <c r="AH50" i="1" s="1"/>
  <c r="AM60" i="1"/>
  <c r="AN60" i="1" s="1"/>
  <c r="AM39" i="1"/>
  <c r="AN39" i="1" s="1"/>
  <c r="X39" i="1"/>
  <c r="Y39" i="1" s="1"/>
  <c r="AJ39" i="1"/>
  <c r="AK39" i="1" s="1"/>
  <c r="AP39" i="1"/>
  <c r="AG39" i="1"/>
  <c r="AH39" i="1" s="1"/>
  <c r="AM167" i="1"/>
  <c r="AN167" i="1" s="1"/>
  <c r="AP104" i="1"/>
  <c r="AG99" i="1"/>
  <c r="AH99" i="1" s="1"/>
  <c r="U102" i="1"/>
  <c r="V102" i="1" s="1"/>
  <c r="AA102" i="1"/>
  <c r="AB102" i="1" s="1"/>
  <c r="AD102" i="1"/>
  <c r="AE102" i="1" s="1"/>
  <c r="R102" i="1"/>
  <c r="S102" i="1" s="1"/>
  <c r="O102" i="1"/>
  <c r="P102" i="1" s="1"/>
  <c r="AJ136" i="1"/>
  <c r="AK136" i="1" s="1"/>
  <c r="AA123" i="1"/>
  <c r="O123" i="1"/>
  <c r="AD123" i="1"/>
  <c r="AE123" i="1" s="1"/>
  <c r="AR123" i="1" s="1"/>
  <c r="R123" i="1"/>
  <c r="U123" i="1"/>
  <c r="AG159" i="1"/>
  <c r="AH159" i="1" s="1"/>
  <c r="X159" i="1"/>
  <c r="Y159" i="1" s="1"/>
  <c r="AJ159" i="1"/>
  <c r="AM159" i="1"/>
  <c r="AN159" i="1" s="1"/>
  <c r="AP159" i="1"/>
  <c r="AP33" i="1"/>
  <c r="AM97" i="1"/>
  <c r="AM6" i="1"/>
  <c r="AN6" i="1" s="1"/>
  <c r="L48" i="1"/>
  <c r="AM48" i="1" s="1"/>
  <c r="AN48" i="1" s="1"/>
  <c r="AJ89" i="1"/>
  <c r="AK89" i="1" s="1"/>
  <c r="AP120" i="1"/>
  <c r="L21" i="1"/>
  <c r="AJ21" i="1" s="1"/>
  <c r="U20" i="1"/>
  <c r="V20" i="1" s="1"/>
  <c r="R20" i="1"/>
  <c r="S20" i="1" s="1"/>
  <c r="AD20" i="1"/>
  <c r="AE20" i="1" s="1"/>
  <c r="AA20" i="1"/>
  <c r="AB20" i="1" s="1"/>
  <c r="O20" i="1"/>
  <c r="P20" i="1" s="1"/>
  <c r="AG111" i="1"/>
  <c r="AH111" i="1" s="1"/>
  <c r="AJ103" i="1"/>
  <c r="AK103" i="1" s="1"/>
  <c r="AG155" i="1"/>
  <c r="AH155" i="1" s="1"/>
  <c r="AM166" i="1"/>
  <c r="AN166" i="1" s="1"/>
  <c r="AG133" i="1"/>
  <c r="AH133" i="1" s="1"/>
  <c r="AM37" i="1"/>
  <c r="AN37" i="1" s="1"/>
  <c r="AG8" i="1"/>
  <c r="AH8" i="1" s="1"/>
  <c r="AM75" i="1"/>
  <c r="AN75" i="1" s="1"/>
  <c r="AG122" i="1"/>
  <c r="AH122" i="1" s="1"/>
  <c r="AR44" i="1"/>
  <c r="AG123" i="1"/>
  <c r="AH123" i="1" s="1"/>
  <c r="X19" i="1"/>
  <c r="Y19" i="1" s="1"/>
  <c r="AR164" i="1"/>
  <c r="AR3" i="1"/>
  <c r="L131" i="1"/>
  <c r="AR27" i="1"/>
  <c r="O24" i="1" l="1"/>
  <c r="P24" i="1" s="1"/>
  <c r="AA24" i="1"/>
  <c r="AB24" i="1" s="1"/>
  <c r="R24" i="1"/>
  <c r="S24" i="1" s="1"/>
  <c r="AD24" i="1"/>
  <c r="AE24" i="1" s="1"/>
  <c r="U24" i="1"/>
  <c r="V24" i="1" s="1"/>
  <c r="R126" i="1"/>
  <c r="AD126" i="1"/>
  <c r="AE126" i="1" s="1"/>
  <c r="U126" i="1"/>
  <c r="O126" i="1"/>
  <c r="P126" i="1" s="1"/>
  <c r="AA126" i="1"/>
  <c r="AB126" i="1" s="1"/>
  <c r="AR145" i="1"/>
  <c r="AR89" i="1"/>
  <c r="AR58" i="1"/>
  <c r="AP137" i="1"/>
  <c r="AM26" i="1"/>
  <c r="AN26" i="1" s="1"/>
  <c r="AG21" i="1"/>
  <c r="AH21" i="1" s="1"/>
  <c r="AM18" i="1"/>
  <c r="AN18" i="1" s="1"/>
  <c r="AM87" i="1"/>
  <c r="AN87" i="1" s="1"/>
  <c r="AP117" i="1"/>
  <c r="U121" i="1"/>
  <c r="V121" i="1" s="1"/>
  <c r="AM121" i="1"/>
  <c r="AN121" i="1" s="1"/>
  <c r="AA121" i="1"/>
  <c r="AB121" i="1" s="1"/>
  <c r="AD121" i="1"/>
  <c r="AE121" i="1" s="1"/>
  <c r="O121" i="1"/>
  <c r="P121" i="1" s="1"/>
  <c r="R121" i="1"/>
  <c r="S121" i="1" s="1"/>
  <c r="AP121" i="1"/>
  <c r="AR138" i="1"/>
  <c r="AR34" i="1"/>
  <c r="AM151" i="1"/>
  <c r="AN151" i="1" s="1"/>
  <c r="AR158" i="1"/>
  <c r="X132" i="1"/>
  <c r="Y132" i="1" s="1"/>
  <c r="X126" i="1"/>
  <c r="Y126" i="1" s="1"/>
  <c r="AR5" i="1"/>
  <c r="AJ126" i="1"/>
  <c r="AG126" i="1"/>
  <c r="AP132" i="1"/>
  <c r="AR79" i="1"/>
  <c r="AR22" i="1"/>
  <c r="X151" i="1"/>
  <c r="Y151" i="1" s="1"/>
  <c r="AR95" i="1"/>
  <c r="X137" i="1"/>
  <c r="Y137" i="1" s="1"/>
  <c r="AM21" i="1"/>
  <c r="AN21" i="1" s="1"/>
  <c r="X87" i="1"/>
  <c r="Y87" i="1" s="1"/>
  <c r="AM132" i="1"/>
  <c r="AN132" i="1" s="1"/>
  <c r="AR152" i="1"/>
  <c r="AG24" i="1"/>
  <c r="AH24" i="1" s="1"/>
  <c r="X24" i="1"/>
  <c r="Y24" i="1" s="1"/>
  <c r="AJ24" i="1"/>
  <c r="AK24" i="1" s="1"/>
  <c r="AP24" i="1"/>
  <c r="AM24" i="1"/>
  <c r="AN24" i="1" s="1"/>
  <c r="AR78" i="1"/>
  <c r="L16" i="1"/>
  <c r="AR36" i="1"/>
  <c r="AR50" i="1"/>
  <c r="AR103" i="1"/>
  <c r="AR55" i="1"/>
  <c r="AG137" i="1"/>
  <c r="AH137" i="1" s="1"/>
  <c r="AR155" i="1"/>
  <c r="AR159" i="1"/>
  <c r="AA131" i="1"/>
  <c r="U131" i="1"/>
  <c r="R131" i="1"/>
  <c r="O131" i="1"/>
  <c r="AD131" i="1"/>
  <c r="AE131" i="1" s="1"/>
  <c r="AR92" i="1"/>
  <c r="AR136" i="1"/>
  <c r="AR41" i="1"/>
  <c r="AR133" i="1"/>
  <c r="AR81" i="1"/>
  <c r="AP21" i="1"/>
  <c r="AR4" i="1"/>
  <c r="AR23" i="1"/>
  <c r="AR104" i="1"/>
  <c r="AR100" i="1"/>
  <c r="AR125" i="1"/>
  <c r="AR148" i="1"/>
  <c r="AR166" i="1"/>
  <c r="AR11" i="1"/>
  <c r="AR60" i="1"/>
  <c r="AR111" i="1"/>
  <c r="X21" i="1"/>
  <c r="Y21" i="1" s="1"/>
  <c r="AR75" i="1"/>
  <c r="AR144" i="1"/>
  <c r="AJ131" i="1"/>
  <c r="AK131" i="1" s="1"/>
  <c r="U26" i="1"/>
  <c r="V26" i="1" s="1"/>
  <c r="R26" i="1"/>
  <c r="S26" i="1" s="1"/>
  <c r="AA26" i="1"/>
  <c r="AB26" i="1" s="1"/>
  <c r="AD26" i="1"/>
  <c r="AE26" i="1" s="1"/>
  <c r="O26" i="1"/>
  <c r="P26" i="1" s="1"/>
  <c r="O132" i="1"/>
  <c r="P132" i="1" s="1"/>
  <c r="AA132" i="1"/>
  <c r="AB132" i="1" s="1"/>
  <c r="AD132" i="1"/>
  <c r="AE132" i="1" s="1"/>
  <c r="U132" i="1"/>
  <c r="V132" i="1" s="1"/>
  <c r="R132" i="1"/>
  <c r="AP26" i="1"/>
  <c r="AR120" i="1"/>
  <c r="AR8" i="1"/>
  <c r="R87" i="1"/>
  <c r="S87" i="1" s="1"/>
  <c r="AD87" i="1"/>
  <c r="AE87" i="1" s="1"/>
  <c r="AA87" i="1"/>
  <c r="AB87" i="1" s="1"/>
  <c r="O87" i="1"/>
  <c r="P87" i="1" s="1"/>
  <c r="U87" i="1"/>
  <c r="V87" i="1" s="1"/>
  <c r="AR37" i="1"/>
  <c r="AR52" i="1"/>
  <c r="AR99" i="1"/>
  <c r="AR6" i="1"/>
  <c r="U21" i="1"/>
  <c r="V21" i="1" s="1"/>
  <c r="R21" i="1"/>
  <c r="S21" i="1" s="1"/>
  <c r="O21" i="1"/>
  <c r="P21" i="1" s="1"/>
  <c r="AD21" i="1"/>
  <c r="AE21" i="1" s="1"/>
  <c r="AA21" i="1"/>
  <c r="AB21" i="1" s="1"/>
  <c r="U137" i="1"/>
  <c r="AA137" i="1"/>
  <c r="AB137" i="1" s="1"/>
  <c r="AD137" i="1"/>
  <c r="AE137" i="1" s="1"/>
  <c r="O137" i="1"/>
  <c r="R137" i="1"/>
  <c r="AM137" i="1"/>
  <c r="AR42" i="1"/>
  <c r="AR102" i="1"/>
  <c r="AR153" i="1"/>
  <c r="X26" i="1"/>
  <c r="Y26" i="1" s="1"/>
  <c r="R18" i="1"/>
  <c r="S18" i="1" s="1"/>
  <c r="AD18" i="1"/>
  <c r="AE18" i="1" s="1"/>
  <c r="U18" i="1"/>
  <c r="V18" i="1" s="1"/>
  <c r="O18" i="1"/>
  <c r="P18" i="1" s="1"/>
  <c r="AA18" i="1"/>
  <c r="AB18" i="1" s="1"/>
  <c r="X18" i="1"/>
  <c r="Y18" i="1" s="1"/>
  <c r="AR162" i="1"/>
  <c r="AA39" i="1"/>
  <c r="AB39" i="1" s="1"/>
  <c r="O39" i="1"/>
  <c r="P39" i="1" s="1"/>
  <c r="U39" i="1"/>
  <c r="V39" i="1" s="1"/>
  <c r="AD39" i="1"/>
  <c r="AE39" i="1" s="1"/>
  <c r="R39" i="1"/>
  <c r="S39" i="1" s="1"/>
  <c r="AJ87" i="1"/>
  <c r="AK87" i="1" s="1"/>
  <c r="AR64" i="1"/>
  <c r="AR40" i="1"/>
  <c r="AR119" i="1"/>
  <c r="AR33" i="1"/>
  <c r="AR19" i="1"/>
  <c r="AR113" i="1"/>
  <c r="AR115" i="1"/>
  <c r="AR20" i="1"/>
  <c r="U48" i="1"/>
  <c r="V48" i="1" s="1"/>
  <c r="O48" i="1"/>
  <c r="P48" i="1" s="1"/>
  <c r="AD48" i="1"/>
  <c r="AE48" i="1" s="1"/>
  <c r="R48" i="1"/>
  <c r="S48" i="1" s="1"/>
  <c r="AA48" i="1"/>
  <c r="AB48" i="1" s="1"/>
  <c r="AP48" i="1"/>
  <c r="AQ48" i="1" s="1"/>
  <c r="U151" i="1"/>
  <c r="V151" i="1" s="1"/>
  <c r="R151" i="1"/>
  <c r="S151" i="1" s="1"/>
  <c r="AA151" i="1"/>
  <c r="AB151" i="1" s="1"/>
  <c r="O151" i="1"/>
  <c r="P151" i="1" s="1"/>
  <c r="AD151" i="1"/>
  <c r="AE151" i="1" s="1"/>
  <c r="AJ26" i="1"/>
  <c r="AK26" i="1" s="1"/>
  <c r="AR167" i="1"/>
  <c r="AR97" i="1"/>
  <c r="AG18" i="1"/>
  <c r="AH18" i="1" s="1"/>
  <c r="AR46" i="1"/>
  <c r="AP87" i="1"/>
  <c r="AG132" i="1"/>
  <c r="AH132" i="1" s="1"/>
  <c r="AR80" i="1"/>
  <c r="U117" i="1"/>
  <c r="V117" i="1" s="1"/>
  <c r="O117" i="1"/>
  <c r="P117" i="1" s="1"/>
  <c r="AA117" i="1"/>
  <c r="AB117" i="1" s="1"/>
  <c r="AD117" i="1"/>
  <c r="AE117" i="1" s="1"/>
  <c r="R117" i="1"/>
  <c r="S117" i="1" s="1"/>
  <c r="AR94" i="1"/>
  <c r="AJ117" i="1"/>
  <c r="AP16" i="1" l="1"/>
  <c r="AQ16" i="1" s="1"/>
  <c r="O16" i="1"/>
  <c r="P16" i="1" s="1"/>
  <c r="AA16" i="1"/>
  <c r="AB16" i="1" s="1"/>
  <c r="X16" i="1"/>
  <c r="Y16" i="1" s="1"/>
  <c r="R16" i="1"/>
  <c r="S16" i="1" s="1"/>
  <c r="U16" i="1"/>
  <c r="V16" i="1" s="1"/>
  <c r="AD16" i="1"/>
  <c r="AE16" i="1" s="1"/>
  <c r="AG16" i="1"/>
  <c r="AH16" i="1" s="1"/>
  <c r="AR137" i="1"/>
  <c r="AM16" i="1"/>
  <c r="AN16" i="1" s="1"/>
  <c r="AR121" i="1"/>
  <c r="AR48" i="1"/>
  <c r="AR131" i="1"/>
  <c r="AR151" i="1"/>
  <c r="AJ16" i="1"/>
  <c r="AK16" i="1" s="1"/>
  <c r="AR26" i="1"/>
  <c r="AR126" i="1"/>
  <c r="AR24" i="1"/>
  <c r="AR21" i="1"/>
  <c r="AR117" i="1"/>
  <c r="AR39" i="1"/>
  <c r="AR132" i="1"/>
  <c r="AR18" i="1"/>
  <c r="AR87" i="1"/>
  <c r="AR16" i="1" l="1"/>
</calcChain>
</file>

<file path=xl/comments1.xml><?xml version="1.0" encoding="utf-8"?>
<comments xmlns="http://schemas.openxmlformats.org/spreadsheetml/2006/main">
  <authors>
    <author/>
  </authors>
  <commentList>
    <comment ref="D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E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4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N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5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5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6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71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9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1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11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168" authorId="0" shapeId="0">
      <text>
        <r>
          <rPr>
            <sz val="1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<sst xmlns="http://schemas.openxmlformats.org/spreadsheetml/2006/main" count="1279" uniqueCount="1278">
  <si>
    <t>Applied Acoustics - in class test of 21/11/2014</t>
  </si>
  <si>
    <t>N.</t>
  </si>
  <si>
    <t>Timestamp</t>
  </si>
  <si>
    <t>Username</t>
  </si>
  <si>
    <t>Surname and Name</t>
  </si>
  <si>
    <t>Matricula</t>
  </si>
  <si>
    <t>Presence</t>
  </si>
  <si>
    <t>A</t>
  </si>
  <si>
    <t>B</t>
  </si>
  <si>
    <t>C</t>
  </si>
  <si>
    <t>D</t>
  </si>
  <si>
    <t>E</t>
  </si>
  <si>
    <t>F</t>
  </si>
  <si>
    <t>Online Score</t>
  </si>
  <si>
    <t>1) The traffic along a road, measured during the day period (06-22), is of 10000+EF*100 cars, 1000+DE*100 motorbikes, and 2000+DE*100 trucks. Compute Leq,day knowing that the SEL of these three types of vehicles are respectively equal to 80+F, 90+E and 100+C dB(A).</t>
  </si>
  <si>
    <t>Correct Answer</t>
  </si>
  <si>
    <t>Score</t>
  </si>
  <si>
    <t>2) In the case of previous exercise, recompute the value of Leq when the distance from the road axis is equal to 50+F m, instead of 7.5m.</t>
  </si>
  <si>
    <t>Correct Answer</t>
  </si>
  <si>
    <t>Score</t>
  </si>
  <si>
    <t>3) In the case of previous exercise, compute the value of Lep for a worker which stays in that position for 2+E hours.</t>
  </si>
  <si>
    <t>Correct Answer</t>
  </si>
  <si>
    <t>Score</t>
  </si>
  <si>
    <t>4) A reverberant room has a volume of 200+EF m³. The initial reverberation time is 6+F/2 s, and reduces to 2+E/5 s when a sample of absorbing material is inserted, having a surface of 10+D/2 m². Compute the sound absorption coefficent α of the sample according to ISO 354.</t>
  </si>
  <si>
    <t>Correct Answer</t>
  </si>
  <si>
    <t>Score</t>
  </si>
  <si>
    <t>5) In the case of previous exercise, compute the SPL reduction caused by inserting the sample inside the reverberant room.</t>
  </si>
  <si>
    <t>Correct Answer</t>
  </si>
  <si>
    <t>Score</t>
  </si>
  <si>
    <t>6) In a standing wave tube, the maximum SPL is 90+F dB and the minimum SPL is 80+E dB. Compute the sound absorption coefficent α of the sample according to ISO 10534.</t>
  </si>
  <si>
    <t>Correct Answer</t>
  </si>
  <si>
    <t>Score</t>
  </si>
  <si>
    <t>7) In a standing wave tube, the Energy Density Level is 90+F/2 dB and the Sound Intensity Level is 85+E/2 dB. Compute the sound absorption coefficent α of the sample with the Sound Intensity method.</t>
  </si>
  <si>
    <t>Correct Answer</t>
  </si>
  <si>
    <t>Score</t>
  </si>
  <si>
    <t>8) An EN-1793-5 measurement is performed at 0° incidence angle with dsm=1+F/20 m and dm=0.2+E/100 m. The incident sound impulse has an SPL=90+F dB, the reflected sound impulse has an SPL=85+E/2 dB. Compute the sound absorption coefficent α of the barrier.</t>
  </si>
  <si>
    <t>Correct Answer</t>
  </si>
  <si>
    <t>Score</t>
  </si>
  <si>
    <t>9) A linear sound source produces a free field SPL = 60+E dB(A) . A noise barrier with DLri=1+F/3 dB(A) is placed just behind the microphone. Recompute the new value of SPL taking into account the barrier's reflection.</t>
  </si>
  <si>
    <t>Correct Answer</t>
  </si>
  <si>
    <t>Score</t>
  </si>
  <si>
    <t>10) Repeat the computation of previous exercise (new SPL including barrier reflection) in the case the microphone is at a distance of 10+F m from the line source and the barrier is 4+D/3 m behind the microphone.</t>
  </si>
  <si>
    <t>Correct Answer</t>
  </si>
  <si>
    <t>Score</t>
  </si>
  <si>
    <t>Total Score</t>
  </si>
  <si>
    <t>Max Score =</t>
  </si>
  <si>
    <t>of</t>
  </si>
  <si>
    <t>angelica.meli@studenti.unipr.it</t>
  </si>
  <si>
    <t>Meli Angelica</t>
  </si>
  <si>
    <t>100.6 dB(A)</t>
  </si>
  <si>
    <t>91.8 dB(A)</t>
  </si>
  <si>
    <t>87.5 dB(A)</t>
  </si>
  <si>
    <t>6.35 dB</t>
  </si>
  <si>
    <t>62.7 dB(A)</t>
  </si>
  <si>
    <t>luca.cattani1@studenti.unipr.it</t>
  </si>
  <si>
    <t>CATTANI LUCA</t>
  </si>
  <si>
    <t>97.2 dB(A)</t>
  </si>
  <si>
    <t>88.2 dB(A)</t>
  </si>
  <si>
    <t>82.2 dB(A)</t>
  </si>
  <si>
    <t>7.2 dB</t>
  </si>
  <si>
    <t>61.5 dB(A)</t>
  </si>
  <si>
    <t>daniele.farina1@studenti.unipr.it</t>
  </si>
  <si>
    <t>Farina Daniele</t>
  </si>
  <si>
    <t>94.1 dB(A)</t>
  </si>
  <si>
    <t>85.3 dB(A)</t>
  </si>
  <si>
    <t>84.1 dB(A)</t>
  </si>
  <si>
    <t>5.1 dB</t>
  </si>
  <si>
    <t>65.8 dB(A)</t>
  </si>
  <si>
    <t>marco.derosa@studenti.unipr.it</t>
  </si>
  <si>
    <t>De Rosa Marco</t>
  </si>
  <si>
    <t>97.2 dB(A)</t>
  </si>
  <si>
    <t>88.4 dB(A)</t>
  </si>
  <si>
    <t>88.4 dB(A)</t>
  </si>
  <si>
    <t>4.7 dB</t>
  </si>
  <si>
    <t>67.7 dB(A)</t>
  </si>
  <si>
    <t>carolina.diblasi@studenti.unipr.it</t>
  </si>
  <si>
    <t>Diblasi Carolina</t>
  </si>
  <si>
    <t>93.3 dB(A)</t>
  </si>
  <si>
    <t>84.8 dB(A)</t>
  </si>
  <si>
    <t>78.8 dB(A)</t>
  </si>
  <si>
    <t>5.7 dB</t>
  </si>
  <si>
    <t>62.1 dB(A)</t>
  </si>
  <si>
    <t>annalisa.marciano@studenti.unipr.it</t>
  </si>
  <si>
    <t>Marciano Annalisa</t>
  </si>
  <si>
    <t>92.1 dB(A)</t>
  </si>
  <si>
    <t>83.8 dB(A)</t>
  </si>
  <si>
    <t>81.8 dB(A)</t>
  </si>
  <si>
    <t>4.0 dB</t>
  </si>
  <si>
    <t>65.4 dB(A)</t>
  </si>
  <si>
    <t>graziamaria.interdonato@studenti.unipr.it</t>
  </si>
  <si>
    <t>Interdonato Graziamaria</t>
  </si>
  <si>
    <t>94.8 dB(A)</t>
  </si>
  <si>
    <t>86.1 dB(A)</t>
  </si>
  <si>
    <t>81.8 dB(A)</t>
  </si>
  <si>
    <t>6.1 dB</t>
  </si>
  <si>
    <t>62.8 dB(A)</t>
  </si>
  <si>
    <t>antonio.dellarovere@studenti.unipr.it</t>
  </si>
  <si>
    <t>Della Rovere Antonio</t>
  </si>
  <si>
    <t>90.4 dB(A)</t>
  </si>
  <si>
    <t>82 dB(A)</t>
  </si>
  <si>
    <t>76 dB(A)</t>
  </si>
  <si>
    <t>5.4 dB</t>
  </si>
  <si>
    <t>62.3 dB(A)</t>
  </si>
  <si>
    <t>61 dB(A)</t>
  </si>
  <si>
    <t>mariangelapia.colapinto@studenti.unipr.it</t>
  </si>
  <si>
    <t>Colapinto Mariangela</t>
  </si>
  <si>
    <t>97.6 dB(A)</t>
  </si>
  <si>
    <t>89.0 dB(A)</t>
  </si>
  <si>
    <t>90.4 dB(A)</t>
  </si>
  <si>
    <t>3.2 dB</t>
  </si>
  <si>
    <t>71.0 dB(A)</t>
  </si>
  <si>
    <t>giovanni.formicola@studenti.unipr.it</t>
  </si>
  <si>
    <t>Formicola Giovanni</t>
  </si>
  <si>
    <t>95.3 dB(A)</t>
  </si>
  <si>
    <t>86.6 dB(A)</t>
  </si>
  <si>
    <t>87.6 dB(A)</t>
  </si>
  <si>
    <t>4 dB</t>
  </si>
  <si>
    <t>69.8 dB(A)</t>
  </si>
  <si>
    <t>68.7 dB(A)</t>
  </si>
  <si>
    <t>andrea.alberici1@studenti.unipr.it</t>
  </si>
  <si>
    <t>Alberici Andrea</t>
  </si>
  <si>
    <t>92 dB(A)</t>
  </si>
  <si>
    <t>83.6 dB(A)</t>
  </si>
  <si>
    <t>80.6 dB(A)</t>
  </si>
  <si>
    <t>4.3 dB</t>
  </si>
  <si>
    <t>64.4 dB(A)</t>
  </si>
  <si>
    <t>63.3 dB(A)</t>
  </si>
  <si>
    <t>manuel.lebovitz@studenti.unipr.it</t>
  </si>
  <si>
    <t>Lebovitz Manuel</t>
  </si>
  <si>
    <t>92 dB(A)</t>
  </si>
  <si>
    <t>83.6 dB(A)</t>
  </si>
  <si>
    <t>79.4 dB(A)</t>
  </si>
  <si>
    <t>5 dB</t>
  </si>
  <si>
    <t>63.3 dB(A)</t>
  </si>
  <si>
    <t>62.3 dB(A)</t>
  </si>
  <si>
    <t>luca.carpi1@studenti.unipr.it</t>
  </si>
  <si>
    <t>Carpi Luca</t>
  </si>
  <si>
    <t>101.5 dB(A)</t>
  </si>
  <si>
    <t>92.6 dB(A)</t>
  </si>
  <si>
    <t>92.6 dB(A)</t>
  </si>
  <si>
    <t>4.7 dB</t>
  </si>
  <si>
    <t>67.7 dB(A)</t>
  </si>
  <si>
    <t>66.7 dB(A)</t>
  </si>
  <si>
    <t>eleonora.fiorini@studenti.unipr.it</t>
  </si>
  <si>
    <t>Fiorini Eleonora</t>
  </si>
  <si>
    <t>94.9 dB(A)</t>
  </si>
  <si>
    <t>86.5 dB(A)</t>
  </si>
  <si>
    <t>87 dB(A)</t>
  </si>
  <si>
    <t>3.4 dB</t>
  </si>
  <si>
    <t>69.1 dB(A)</t>
  </si>
  <si>
    <t>68.1 dB(A)</t>
  </si>
  <si>
    <t>stefano.ruini@studenti.unipr.it</t>
  </si>
  <si>
    <t>Ruini Stefano</t>
  </si>
  <si>
    <t>90.8 dB(A)</t>
  </si>
  <si>
    <t>82.4 dB(A)</t>
  </si>
  <si>
    <t>78.1 dB(A)</t>
  </si>
  <si>
    <t>5.3 dB</t>
  </si>
  <si>
    <t>63.1 dB(A)</t>
  </si>
  <si>
    <t>mattiaantonio.costi@studenti.unipr.it</t>
  </si>
  <si>
    <t>Costi Mattia Antonio</t>
  </si>
  <si>
    <t>95.3 dB(A)</t>
  </si>
  <si>
    <t>86.9 dB(A)</t>
  </si>
  <si>
    <t>86.3 dB(A)</t>
  </si>
  <si>
    <t>3.7 dB</t>
  </si>
  <si>
    <t>67.3 dB(A)</t>
  </si>
  <si>
    <t>66.3 dB(A)</t>
  </si>
  <si>
    <t>angelica.cantarelli@studenti.unipr.it</t>
  </si>
  <si>
    <t>Cantarelli Angelica</t>
  </si>
  <si>
    <t>99.8 dB(A)</t>
  </si>
  <si>
    <t>91.2 dB(A)</t>
  </si>
  <si>
    <t>91.2 dB(A)</t>
  </si>
  <si>
    <t>4.2 dB</t>
  </si>
  <si>
    <t>67.9 dB(A)</t>
  </si>
  <si>
    <t>66.8 dB(A)</t>
  </si>
  <si>
    <t>mattia.montanari1@studenti.unipr.it</t>
  </si>
  <si>
    <t>Montanari Mattia</t>
  </si>
  <si>
    <t>99.7 dB(A)</t>
  </si>
  <si>
    <t>91.2 dB(A)</t>
  </si>
  <si>
    <t>90.6 dB(A)</t>
  </si>
  <si>
    <t>4.0 dB</t>
  </si>
  <si>
    <t>67.1 dB(A)</t>
  </si>
  <si>
    <t>66.0 dB(A)</t>
  </si>
  <si>
    <t>alessandro.caricati@studenti.unipr.it</t>
  </si>
  <si>
    <t>Caricati Alessandro</t>
  </si>
  <si>
    <t>91.9 dB(A)</t>
  </si>
  <si>
    <t>83.5 dB(A)</t>
  </si>
  <si>
    <t>84.0 dB(A)</t>
  </si>
  <si>
    <t>3.13 dB</t>
  </si>
  <si>
    <t>69.3 dB(A)</t>
  </si>
  <si>
    <t>domenico.ceraudo@studenti.unipr.it</t>
  </si>
  <si>
    <t>Ceraudo Domenico</t>
  </si>
  <si>
    <t>93.3 dB(A)</t>
  </si>
  <si>
    <t>84.4 dB(A)</t>
  </si>
  <si>
    <t>85.8 dB(A)</t>
  </si>
  <si>
    <t>4.4 dB</t>
  </si>
  <si>
    <t>70.5 dB(A)</t>
  </si>
  <si>
    <t>giovanni.zaccaria@studenti.unipr.it</t>
  </si>
  <si>
    <t>Zaccaria Giovanni</t>
  </si>
  <si>
    <t>93 dB(A)</t>
  </si>
  <si>
    <t>84.4 dB(A)</t>
  </si>
  <si>
    <t>84.9 dB(A)</t>
  </si>
  <si>
    <t>3.97 dB</t>
  </si>
  <si>
    <t>68.9 dB(A)</t>
  </si>
  <si>
    <t>antonio.boccia@studenti.unipr.it</t>
  </si>
  <si>
    <t>Boccia Antonio</t>
  </si>
  <si>
    <t>93.2 dB(A)</t>
  </si>
  <si>
    <t>84.3 dB(A)</t>
  </si>
  <si>
    <t>85.7 dB(A)</t>
  </si>
  <si>
    <t>4.2 dB</t>
  </si>
  <si>
    <t>70.6 dB(A)</t>
  </si>
  <si>
    <t>fabio.cretella@studenti.unipr.it</t>
  </si>
  <si>
    <t>Cretella Fabio</t>
  </si>
  <si>
    <t>92.8 dB(A)</t>
  </si>
  <si>
    <t>83.9 dB(A)</t>
  </si>
  <si>
    <t>80.9 dB(A)</t>
  </si>
  <si>
    <t>6.2 dB</t>
  </si>
  <si>
    <t>63.6 dB(A)</t>
  </si>
  <si>
    <t>fabio.letizia@studenti.unipr.it</t>
  </si>
  <si>
    <t>Letizia Fabio</t>
  </si>
  <si>
    <t>92.9 dB(A)</t>
  </si>
  <si>
    <t>84.6 dB(A)</t>
  </si>
  <si>
    <t>82.6 dB(A)</t>
  </si>
  <si>
    <t>3.6 dB</t>
  </si>
  <si>
    <t>65.5 dB(A)</t>
  </si>
  <si>
    <t>annachiara.tonelli@studenti.unipr.it</t>
  </si>
  <si>
    <t>Tonelli Annachiara</t>
  </si>
  <si>
    <t>100.9 dB(A)</t>
  </si>
  <si>
    <t>92.2 dB(A)</t>
  </si>
  <si>
    <t>91.6 dB(A)</t>
  </si>
  <si>
    <t>4.5 dB</t>
  </si>
  <si>
    <t>66.9 dB(A)</t>
  </si>
  <si>
    <t>angelogiuliano.colucci@studenti.unipr.it</t>
  </si>
  <si>
    <t>Colucci Angelo Giuliano</t>
  </si>
  <si>
    <t>93.1 dB(A)</t>
  </si>
  <si>
    <t>84.3 dB(A)</t>
  </si>
  <si>
    <t>81.3 dB(A)</t>
  </si>
  <si>
    <t>6.0 dB</t>
  </si>
  <si>
    <t>63.7 dB(A)</t>
  </si>
  <si>
    <t>francesco.plizza@studenti.unipr.it</t>
  </si>
  <si>
    <t>Plizza Francesco</t>
  </si>
  <si>
    <t>87.6 dB(A)</t>
  </si>
  <si>
    <t>79.1  dB(A)</t>
  </si>
  <si>
    <t>78.5 dB(A)</t>
  </si>
  <si>
    <t>4 dB</t>
  </si>
  <si>
    <t>67.1 dB(A)</t>
  </si>
  <si>
    <t>giuseppeomar.soloperto@studenti.unipr.it</t>
  </si>
  <si>
    <t>soloperto giuseppe omar</t>
  </si>
  <si>
    <t>99.3 dB(A)</t>
  </si>
  <si>
    <t>91.0 dB(A)</t>
  </si>
  <si>
    <t>92 dB(A)</t>
  </si>
  <si>
    <t>2.6 dB</t>
  </si>
  <si>
    <t>70.4 dB(A)</t>
  </si>
  <si>
    <t>pierpaolo.scarpino2@studenti.unipr.it</t>
  </si>
  <si>
    <t>Scarpino Pierpaolo</t>
  </si>
  <si>
    <t>95.3 dB(A)</t>
  </si>
  <si>
    <t>86.6 dB(A)</t>
  </si>
  <si>
    <t>87.6 dB(A)</t>
  </si>
  <si>
    <t>3.9 dB</t>
  </si>
  <si>
    <t>69.8 dB(A)</t>
  </si>
  <si>
    <t>nicola.ciati@studenti.unipr.it</t>
  </si>
  <si>
    <t>Ciati Nicola</t>
  </si>
  <si>
    <t>101.5 dB(A)</t>
  </si>
  <si>
    <t>92.8 dB(A)</t>
  </si>
  <si>
    <t>93.3 dB(A)</t>
  </si>
  <si>
    <t>4.2 dB</t>
  </si>
  <si>
    <t>68.8 dB(A)</t>
  </si>
  <si>
    <t>fausto.bisanti@studenti.unipr.it</t>
  </si>
  <si>
    <t>Bisanti Fausto</t>
  </si>
  <si>
    <t>92.8 dB(A)</t>
  </si>
  <si>
    <t>84 dB(A)</t>
  </si>
  <si>
    <t>77.9 dB(A)</t>
  </si>
  <si>
    <t>6.8 dB</t>
  </si>
  <si>
    <t>61.7 dB(A)</t>
  </si>
  <si>
    <t>lorenzo.gaudio@studenti.unipr.it</t>
  </si>
  <si>
    <t>Gaudio Lorenzo</t>
  </si>
  <si>
    <t>92.7 dB(A)</t>
  </si>
  <si>
    <t>84.4 dB(A)</t>
  </si>
  <si>
    <t>80.1 dB(A)</t>
  </si>
  <si>
    <t>4.7 dB</t>
  </si>
  <si>
    <t>63.4 dB(A)</t>
  </si>
  <si>
    <t>pietro.bardiani@studenti.unipr.it</t>
  </si>
  <si>
    <t>Bardiani Pietro</t>
  </si>
  <si>
    <t>94.3 dB(A)</t>
  </si>
  <si>
    <t>86.1 dB(A)</t>
  </si>
  <si>
    <t>84.8 dB(A)</t>
  </si>
  <si>
    <t>3.3 dB</t>
  </si>
  <si>
    <t>66.5 dB(A)</t>
  </si>
  <si>
    <t>65.8 dB(A)</t>
  </si>
  <si>
    <t>mattia.antonini1@studenti.unipr.it</t>
  </si>
  <si>
    <t>Antonini Mattia</t>
  </si>
  <si>
    <t>95.2 dB(A)</t>
  </si>
  <si>
    <t>86.8 dB(A)</t>
  </si>
  <si>
    <t>88.2 dB(A)</t>
  </si>
  <si>
    <t>2.6 dB</t>
  </si>
  <si>
    <t>71.2 dB(A)</t>
  </si>
  <si>
    <t>marcello.bonini@studenti.unipr.it</t>
  </si>
  <si>
    <t>Bonini Marcello</t>
  </si>
  <si>
    <t>91.8 dB(A)</t>
  </si>
  <si>
    <t>83.5 dB(A)</t>
  </si>
  <si>
    <t>79.3 dB(A)</t>
  </si>
  <si>
    <t>4.3 dB</t>
  </si>
  <si>
    <t>63.5 dB(A)</t>
  </si>
  <si>
    <t>andrea.spocci@studenti.unipr.it</t>
  </si>
  <si>
    <t>Spocci Andrea</t>
  </si>
  <si>
    <t>93.4 dB(A)</t>
  </si>
  <si>
    <t>85 dB(A)</t>
  </si>
  <si>
    <t>80.7 dB(A)</t>
  </si>
  <si>
    <t>5 dB</t>
  </si>
  <si>
    <t>63.3 dB(A)</t>
  </si>
  <si>
    <t>roberta.zanelli1@studenti.unipr.it</t>
  </si>
  <si>
    <t>Zanelli Roberta</t>
  </si>
  <si>
    <t>99.9 dB(A)</t>
  </si>
  <si>
    <t>91.6 dB(A)</t>
  </si>
  <si>
    <t>92.1 dB(A)</t>
  </si>
  <si>
    <t>2.8 dB</t>
  </si>
  <si>
    <t>69.4 dB(A)</t>
  </si>
  <si>
    <t>laura.sani@studenti.unipr.it</t>
  </si>
  <si>
    <t>Sani Laura</t>
  </si>
  <si>
    <t>100.1 dB(A)</t>
  </si>
  <si>
    <t>91.7 dB(A)</t>
  </si>
  <si>
    <t>87.5 dB(A)</t>
  </si>
  <si>
    <t>4.7 dB</t>
  </si>
  <si>
    <t>63.4 dB(A)</t>
  </si>
  <si>
    <t>marco.bassoli@studenti.unipr.it</t>
  </si>
  <si>
    <t>Bassoli Marco</t>
  </si>
  <si>
    <t>93.0 dB(A)</t>
  </si>
  <si>
    <t>84.7 dB(A)</t>
  </si>
  <si>
    <t>85.7 dB(A)</t>
  </si>
  <si>
    <t>2.6 dB</t>
  </si>
  <si>
    <t>70.4 dB(A)</t>
  </si>
  <si>
    <t>cecilia.monsellato@studenti.unipr.it</t>
  </si>
  <si>
    <t>Monsellato Cecilia</t>
  </si>
  <si>
    <t>94.7 dB(A)</t>
  </si>
  <si>
    <t>85.8 dB(A)</t>
  </si>
  <si>
    <t>85.2 dB(A)</t>
  </si>
  <si>
    <t>5.4 dB</t>
  </si>
  <si>
    <t>66.5 dB(A)</t>
  </si>
  <si>
    <t>gianluigi.silvestri@studenti.unipr.it</t>
  </si>
  <si>
    <t>Silvestri Gianluigi</t>
  </si>
  <si>
    <t>92.7 dB(A)</t>
  </si>
  <si>
    <t>83.9 dB(A)</t>
  </si>
  <si>
    <t>79.6 dB(A)</t>
  </si>
  <si>
    <t>6.4 dB</t>
  </si>
  <si>
    <t>62.7 dB(A)</t>
  </si>
  <si>
    <t>matteo.mingardi@studenti.unipr.it</t>
  </si>
  <si>
    <t>Mingardi Matteo</t>
  </si>
  <si>
    <t>95.3 dB(A)</t>
  </si>
  <si>
    <t>86.5 dB(A)</t>
  </si>
  <si>
    <t>86.5 dB(A)</t>
  </si>
  <si>
    <t>4.7 dB(A)</t>
  </si>
  <si>
    <t>67.7 dB(A)</t>
  </si>
  <si>
    <t>arturo.gaita@studenti.unipr.it</t>
  </si>
  <si>
    <t>Gaita Arturo</t>
  </si>
  <si>
    <t>97.1 dB(A)</t>
  </si>
  <si>
    <t>88.4 dB(A)</t>
  </si>
  <si>
    <t>84.2 dB(A)</t>
  </si>
  <si>
    <t>5.9 dB(A)</t>
  </si>
  <si>
    <t>62.9 dB(A)</t>
  </si>
  <si>
    <t>francesco.rosi2@studenti.unipr.it</t>
  </si>
  <si>
    <t>Rosi Francesco</t>
  </si>
  <si>
    <t>98.5 dB(A)</t>
  </si>
  <si>
    <t>89.6 dB(A)</t>
  </si>
  <si>
    <t>90.6 dB(A)</t>
  </si>
  <si>
    <t>4,4 dB</t>
  </si>
  <si>
    <t>69.9 dB(A)</t>
  </si>
  <si>
    <t>marianna.lorenzano@studenti.unipr.it</t>
  </si>
  <si>
    <t>Lorenzano Marianna</t>
  </si>
  <si>
    <t>90.7 dB(A)</t>
  </si>
  <si>
    <t>82 dB(A)</t>
  </si>
  <si>
    <t>76 dB(A)</t>
  </si>
  <si>
    <t>6.3 dB(A)</t>
  </si>
  <si>
    <t>61.9 dB(A)</t>
  </si>
  <si>
    <t>ayatallah.abdou@studenti.unipr.it</t>
  </si>
  <si>
    <t>abdou ayat allah</t>
  </si>
  <si>
    <t>92.2 dB(A)</t>
  </si>
  <si>
    <t>83.4 dB(A)</t>
  </si>
  <si>
    <t>80.4 dB(A)</t>
  </si>
  <si>
    <t>6 dB</t>
  </si>
  <si>
    <t>63.7 dB(A)</t>
  </si>
  <si>
    <t>62.6 dB(A)</t>
  </si>
  <si>
    <t>giovanniluca.marullo@studenti.unipr.it</t>
  </si>
  <si>
    <t>Marullo Giovanni Luca</t>
  </si>
  <si>
    <t>91.2 dB(A)</t>
  </si>
  <si>
    <t>82.5 dB(A)</t>
  </si>
  <si>
    <t>79.5 dB(A)</t>
  </si>
  <si>
    <t>5.7 dB</t>
  </si>
  <si>
    <t>63.8 dB(A)</t>
  </si>
  <si>
    <t>62.5 dB(A)</t>
  </si>
  <si>
    <t>tommaso.mendicino1@studenti.unipr.it</t>
  </si>
  <si>
    <t>Mendicino Tommaso</t>
  </si>
  <si>
    <t>89 dB(A)</t>
  </si>
  <si>
    <t>80 dB(A)</t>
  </si>
  <si>
    <t>80 dB(A)</t>
  </si>
  <si>
    <t>5.2 dB</t>
  </si>
  <si>
    <t>67.5 dB(A)</t>
  </si>
  <si>
    <t>66.3 dB(A)</t>
  </si>
  <si>
    <t>davide.pacitti@studenti.unipr.it</t>
  </si>
  <si>
    <t>Pacitti Davide</t>
  </si>
  <si>
    <t>89.2 dB(A)</t>
  </si>
  <si>
    <t>80.4 dB(A)</t>
  </si>
  <si>
    <t>80.4 dB(A)</t>
  </si>
  <si>
    <t>4.7 dB</t>
  </si>
  <si>
    <t>67.7 dB(A)</t>
  </si>
  <si>
    <t>66.5 dB(A)</t>
  </si>
  <si>
    <t>alice.marazzi@studenti.unipr.it</t>
  </si>
  <si>
    <t>Marazzi Alice</t>
  </si>
  <si>
    <t>94.9 dB(A)</t>
  </si>
  <si>
    <t>86.6 dB(A)</t>
  </si>
  <si>
    <t>83.6 dB(A)</t>
  </si>
  <si>
    <t>4 dB(A)</t>
  </si>
  <si>
    <t>64.5 dB(A)</t>
  </si>
  <si>
    <t>63.7 dB(A)</t>
  </si>
  <si>
    <t>stefania.pancini@studenti.unipr.it</t>
  </si>
  <si>
    <t>Pancini Stefania</t>
  </si>
  <si>
    <t>97.2 dB(A)</t>
  </si>
  <si>
    <t>88.4 dB(A)</t>
  </si>
  <si>
    <t>89.9 dB(A)</t>
  </si>
  <si>
    <t>4.5 dB</t>
  </si>
  <si>
    <t>68.7 dB(A)</t>
  </si>
  <si>
    <t>maurizio.bertolotti@studenti.unipr.it</t>
  </si>
  <si>
    <t>Bertolotti Maurizio</t>
  </si>
  <si>
    <t>100.0 dB(A)</t>
  </si>
  <si>
    <t>91.2 dB(A)</t>
  </si>
  <si>
    <t>86.9 dB(A)</t>
  </si>
  <si>
    <t>6.4 dB</t>
  </si>
  <si>
    <t>62.7 dB(A)</t>
  </si>
  <si>
    <t>laura.ferrari16@studenti.unipr.it</t>
  </si>
  <si>
    <t>ferrari laura</t>
  </si>
  <si>
    <t>99.9 dB(A)</t>
  </si>
  <si>
    <t>91.1 dB(A)</t>
  </si>
  <si>
    <t>91.6 dB(A)</t>
  </si>
  <si>
    <t>4.6 dB</t>
  </si>
  <si>
    <t>70.9 dB(A)</t>
  </si>
  <si>
    <t>francesco.alois@studenti.unipr.it</t>
  </si>
  <si>
    <t>Alois Francesco</t>
  </si>
  <si>
    <t>89.3 dB(A)</t>
  </si>
  <si>
    <t>80.8 dB(A)</t>
  </si>
  <si>
    <t>77.8 dB(A)</t>
  </si>
  <si>
    <t>4.9 dB</t>
  </si>
  <si>
    <t>64.1 dB(A)</t>
  </si>
  <si>
    <t>luca.pettenati@studenti.unipr.it</t>
  </si>
  <si>
    <t>Pettenati Luca</t>
  </si>
  <si>
    <t>100 dB(A)</t>
  </si>
  <si>
    <t>91.3 dB(A)</t>
  </si>
  <si>
    <t>87.1 dB(A)</t>
  </si>
  <si>
    <t>5.9 dB</t>
  </si>
  <si>
    <t>62.9 dB(A)</t>
  </si>
  <si>
    <t>alessandro.volante@studenti.unipr.it</t>
  </si>
  <si>
    <t>volante alessandro</t>
  </si>
  <si>
    <t>97.8 dB(A)</t>
  </si>
  <si>
    <t>89.3 dB(A)</t>
  </si>
  <si>
    <t>87.2 dB(A)</t>
  </si>
  <si>
    <t>4.6 dB(A)</t>
  </si>
  <si>
    <t>65.1 dB(A)</t>
  </si>
  <si>
    <t>daniel.pinardi@studenti.unipr.it</t>
  </si>
  <si>
    <t>Pinardi Daniel</t>
  </si>
  <si>
    <t>93.8 dB(A)</t>
  </si>
  <si>
    <t>85.3 dB(A)</t>
  </si>
  <si>
    <t>86.7 dB(A)</t>
  </si>
  <si>
    <t>3.0 dB(A)</t>
  </si>
  <si>
    <t>71.1 dB(A)</t>
  </si>
  <si>
    <t>andrea.mocerino@studenti.unipr.it</t>
  </si>
  <si>
    <t>Mocerino Andrea</t>
  </si>
  <si>
    <t>95.3 dB(A)</t>
  </si>
  <si>
    <t>86.6 dB(A)</t>
  </si>
  <si>
    <t>86.6 dB(A)</t>
  </si>
  <si>
    <t>4.2 dB(A)</t>
  </si>
  <si>
    <t>67.9 dB(A)</t>
  </si>
  <si>
    <t>cristina.gazzi@studenti.unipr.it</t>
  </si>
  <si>
    <t>Gazzi Cristina</t>
  </si>
  <si>
    <t>97.4 dB(A)</t>
  </si>
  <si>
    <t>88.7 dB(A)</t>
  </si>
  <si>
    <t>89.2 dB(A)</t>
  </si>
  <si>
    <t>4.0 dB</t>
  </si>
  <si>
    <t>68.9 dB(A)</t>
  </si>
  <si>
    <t>florian.hoxhaj@studenti.unipr.it</t>
  </si>
  <si>
    <t>HOXHAJ FLORIAN</t>
  </si>
  <si>
    <t>95.4 dB(A)</t>
  </si>
  <si>
    <t>96.5 dB(A)</t>
  </si>
  <si>
    <t>87.5 dB(A)</t>
  </si>
  <si>
    <t>4.4 dB</t>
  </si>
  <si>
    <t>69.6 dB(A)</t>
  </si>
  <si>
    <t>michele.policastro@studenti.unipr.it</t>
  </si>
  <si>
    <t>Policastro Michele</t>
  </si>
  <si>
    <t>92.3 dB(A)</t>
  </si>
  <si>
    <t>83.9 dB(A)</t>
  </si>
  <si>
    <t>82.7 dB(A)</t>
  </si>
  <si>
    <t>3.9794 dB</t>
  </si>
  <si>
    <t>66.3 dB(A)</t>
  </si>
  <si>
    <t>alessio.gianno@studenti.unipr.it</t>
  </si>
  <si>
    <t>Gianno Alessio</t>
  </si>
  <si>
    <t>91.8 dBA)</t>
  </si>
  <si>
    <t>83.2 dB(A)</t>
  </si>
  <si>
    <t>83.2 dB(A)</t>
  </si>
  <si>
    <t>4 dB</t>
  </si>
  <si>
    <t>68 dB(A)</t>
  </si>
  <si>
    <t>mattia.morini1@studenti.unipr.it</t>
  </si>
  <si>
    <t>Morini Mattia</t>
  </si>
  <si>
    <t>100.9 dB(A)</t>
  </si>
  <si>
    <t>92.5 dB(A)</t>
  </si>
  <si>
    <t>92.5 dB(A)</t>
  </si>
  <si>
    <t>3.7 dB</t>
  </si>
  <si>
    <t>68.1 dB(A)</t>
  </si>
  <si>
    <t>antonio.panariello@studenti.unipr.it</t>
  </si>
  <si>
    <t>Panariello Antonio</t>
  </si>
  <si>
    <t>95 dB(A)</t>
  </si>
  <si>
    <t>86.6 dB(A)</t>
  </si>
  <si>
    <t>84.6 dB(A)</t>
  </si>
  <si>
    <t>4.3 dB</t>
  </si>
  <si>
    <t>65.3 dB(A)</t>
  </si>
  <si>
    <t>antoniomaria.paino@studenti.unipr.it</t>
  </si>
  <si>
    <t>Paino Antonio Maria</t>
  </si>
  <si>
    <t>92.4 dB(A)</t>
  </si>
  <si>
    <t>83.4 dB(A)</t>
  </si>
  <si>
    <t>80.4 dB(A)</t>
  </si>
  <si>
    <t>6.4 dB</t>
  </si>
  <si>
    <t>63.5 dB(A)</t>
  </si>
  <si>
    <t>chiara.ferrari23@studenti.unipr.it</t>
  </si>
  <si>
    <t>Ferrari Chiara</t>
  </si>
  <si>
    <t>100 dB(A)</t>
  </si>
  <si>
    <t>91.8 dB(A)</t>
  </si>
  <si>
    <t>92.7 dB(A)</t>
  </si>
  <si>
    <t>2.2 dB</t>
  </si>
  <si>
    <t>70.5 dB(A)</t>
  </si>
  <si>
    <t>umberto.delvecchio@studenti.unipr.it</t>
  </si>
  <si>
    <t>Del Vecchio Umberto</t>
  </si>
  <si>
    <t>94.7 dB(A)</t>
  </si>
  <si>
    <t>5.4 dB</t>
  </si>
  <si>
    <t>62.3 dB(A)</t>
  </si>
  <si>
    <t>davide.mattioli@studenti.unipr.it</t>
  </si>
  <si>
    <t>Mattioli Davide</t>
  </si>
  <si>
    <t>97.6 dB(A)</t>
  </si>
  <si>
    <t>89.0 dB(A)</t>
  </si>
  <si>
    <t>88.4 dB(A)</t>
  </si>
  <si>
    <t>4.3 dB</t>
  </si>
  <si>
    <t>67.0 dB(A)</t>
  </si>
  <si>
    <t>vincenzo.cafforio@studenti.unipr.it</t>
  </si>
  <si>
    <t>Cafforio Vincenzo</t>
  </si>
  <si>
    <t>95.3 dB(A)</t>
  </si>
  <si>
    <t>86.8 dB(A)</t>
  </si>
  <si>
    <t>86.3 dB(A)</t>
  </si>
  <si>
    <t>3.97 dB</t>
  </si>
  <si>
    <t>67.1 dB(A)</t>
  </si>
  <si>
    <t>giuseppe.gabriele@studenti.unipr.it</t>
  </si>
  <si>
    <t>Gabriele Giuseppe</t>
  </si>
  <si>
    <t>88.2 dB(A)</t>
  </si>
  <si>
    <t>79.5 dB(A)</t>
  </si>
  <si>
    <t>75.2 dB(A)</t>
  </si>
  <si>
    <t>6.1 dB</t>
  </si>
  <si>
    <t>62.8 dB(A)</t>
  </si>
  <si>
    <t>jacopo.lauri@studenti.unipr.it</t>
  </si>
  <si>
    <t>Lauri Jacopo</t>
  </si>
  <si>
    <t>95.5 dB(A)</t>
  </si>
  <si>
    <t>87.2 dB(A)</t>
  </si>
  <si>
    <t>88.6 dB(A)</t>
  </si>
  <si>
    <t>2.3 dB</t>
  </si>
  <si>
    <t>71.4 dB(A)</t>
  </si>
  <si>
    <t>simone.dallasta1@studenti.unipr.it</t>
  </si>
  <si>
    <t>Dall'Asta Simone</t>
  </si>
  <si>
    <t>97.5 dB(A)</t>
  </si>
  <si>
    <t>89.3 dB(A)</t>
  </si>
  <si>
    <t>88.7 dB(A)</t>
  </si>
  <si>
    <t>3.0 dB</t>
  </si>
  <si>
    <t>67.5 dB(A)</t>
  </si>
  <si>
    <t>francesco.sgnaolin@studenti.unipr.it</t>
  </si>
  <si>
    <t>Sgnaolin Francesco</t>
  </si>
  <si>
    <t>94.9 dB(A)</t>
  </si>
  <si>
    <t>5.9 dB</t>
  </si>
  <si>
    <t>63.7 dB(A)</t>
  </si>
  <si>
    <t>andrea.sarzimaddidini1@studenti.unipr.it</t>
  </si>
  <si>
    <t>sarzi maddidini andrea</t>
  </si>
  <si>
    <t>95.2 dB(A)</t>
  </si>
  <si>
    <t>86.4 dB(A)</t>
  </si>
  <si>
    <t>87.8 dB(A)</t>
  </si>
  <si>
    <t>4.0 dB(A)</t>
  </si>
  <si>
    <t>70.7 dB(A)</t>
  </si>
  <si>
    <t>laura.ferrari10@studenti.unipr.it</t>
  </si>
  <si>
    <t>Ferrari Laura</t>
  </si>
  <si>
    <t>95.0 dB(A)</t>
  </si>
  <si>
    <t>86.6 dB(A)</t>
  </si>
  <si>
    <t>86.6 dB(A)</t>
  </si>
  <si>
    <t>3.4 dB</t>
  </si>
  <si>
    <t>68.3 dB(A)</t>
  </si>
  <si>
    <t>alessandro.faraboli@studenti.unipr.it</t>
  </si>
  <si>
    <t>Faraboli Alessandro</t>
  </si>
  <si>
    <t>94.9 dB(A)</t>
  </si>
  <si>
    <t>86.1 dB(A)</t>
  </si>
  <si>
    <t>81.8 dB(A)</t>
  </si>
  <si>
    <t>6.4 dB</t>
  </si>
  <si>
    <t>62.7 dB(A)</t>
  </si>
  <si>
    <t>alessandro.basi3@studenti.unipr.it</t>
  </si>
  <si>
    <t>Basi Alessandro</t>
  </si>
  <si>
    <t>97.1 dB(A)</t>
  </si>
  <si>
    <t>88.3 dB(A)</t>
  </si>
  <si>
    <t>87.7 dB(A)</t>
  </si>
  <si>
    <t>4.8 dB</t>
  </si>
  <si>
    <t>66.8 dB(A)</t>
  </si>
  <si>
    <t>giulia.mazzetti1@studenti.unipr.it</t>
  </si>
  <si>
    <t>Mazzetti Giulia</t>
  </si>
  <si>
    <t>100.1 dB(A)</t>
  </si>
  <si>
    <t>91.5 dB(A)</t>
  </si>
  <si>
    <t>88.5 dB(A)</t>
  </si>
  <si>
    <t>5.2 dB</t>
  </si>
  <si>
    <t>64.0 dB(A)</t>
  </si>
  <si>
    <t>luca.violi@studenti.unipr.it</t>
  </si>
  <si>
    <t>Violi Luca</t>
  </si>
  <si>
    <t>98.9 dB(A)</t>
  </si>
  <si>
    <t>90.2 dB(A)</t>
  </si>
  <si>
    <t>89.0 dB(A)</t>
  </si>
  <si>
    <t>4.8 dB</t>
  </si>
  <si>
    <t>65.9 dB(A)</t>
  </si>
  <si>
    <t>giacomo.fontana@studenti.unipr.it</t>
  </si>
  <si>
    <t>Fontana Giacomo</t>
  </si>
  <si>
    <t>88.5 dB(A)</t>
  </si>
  <si>
    <t>79.7 dB(A)</t>
  </si>
  <si>
    <t>78.5 dB(A)</t>
  </si>
  <si>
    <t>5.3 dB</t>
  </si>
  <si>
    <t>65.7 dB(A)</t>
  </si>
  <si>
    <t>annalisa.upali@studenti.unipr.it</t>
  </si>
  <si>
    <t>Upali Annalisa</t>
  </si>
  <si>
    <t>93.9 dB(A)</t>
  </si>
  <si>
    <t>85.2 dB(A)</t>
  </si>
  <si>
    <t>81.0 dB(A)</t>
  </si>
  <si>
    <t>5.9 dB</t>
  </si>
  <si>
    <t>62.9 dB(A)</t>
  </si>
  <si>
    <t>ludovico.maini@studenti.unipr.it</t>
  </si>
  <si>
    <t>Maini Ludovico</t>
  </si>
  <si>
    <t>100.5 dB(A)</t>
  </si>
  <si>
    <t>91.6 dB(A)</t>
  </si>
  <si>
    <t>91.6 dB(A)</t>
  </si>
  <si>
    <t>4.9 dB</t>
  </si>
  <si>
    <t>67.5 dB(A)</t>
  </si>
  <si>
    <t>daniele.musiari@studenti.unipr.it</t>
  </si>
  <si>
    <t>Musiari Daniele</t>
  </si>
  <si>
    <t>91.7 dB(A)</t>
  </si>
  <si>
    <t>83.1 dB(A)</t>
  </si>
  <si>
    <t>80.1 dB(A)</t>
  </si>
  <si>
    <t>5.5 dB</t>
  </si>
  <si>
    <t>63.9 dB(A)</t>
  </si>
  <si>
    <t>filippo.grolli@studenti.unipr.it</t>
  </si>
  <si>
    <t>Grolli Filippo</t>
  </si>
  <si>
    <t>92.6 dB(A)</t>
  </si>
  <si>
    <t>84 dB(A)</t>
  </si>
  <si>
    <t>83.5 dB(A)</t>
  </si>
  <si>
    <t>4.3 dB</t>
  </si>
  <si>
    <t>67 dB(A)</t>
  </si>
  <si>
    <t>alessandro.gabelli@studenti.unipr.it</t>
  </si>
  <si>
    <t>Gabelli Alessandro</t>
  </si>
  <si>
    <t>92.6 dB(A)</t>
  </si>
  <si>
    <t>84.1 dB(A)</t>
  </si>
  <si>
    <t>84.1 dB(A)</t>
  </si>
  <si>
    <t>3.7 dB</t>
  </si>
  <si>
    <t>68.12 dB(A)</t>
  </si>
  <si>
    <t>alessio.biscaldi@studenti.unipr.it</t>
  </si>
  <si>
    <t>Biscaldi Alessio</t>
  </si>
  <si>
    <t>88.1 dB(A)</t>
  </si>
  <si>
    <t>79.2 dB(A)</t>
  </si>
  <si>
    <t>76.2 dB(A)</t>
  </si>
  <si>
    <t>6.2 dB</t>
  </si>
  <si>
    <t>63.6 dB(A)</t>
  </si>
  <si>
    <t>bachar.rizk@studenti.unipr.it</t>
  </si>
  <si>
    <t>Bachar Rizk</t>
  </si>
  <si>
    <t>93.2 dB(A)</t>
  </si>
  <si>
    <t>84.5 dB(A)</t>
  </si>
  <si>
    <t>81.5 (A)</t>
  </si>
  <si>
    <t>5.7 dB(A)</t>
  </si>
  <si>
    <t>63.8 dB(A)</t>
  </si>
  <si>
    <t>62.8 dB(A)</t>
  </si>
  <si>
    <t>alessio.siciliano@studenti.unipr.it</t>
  </si>
  <si>
    <t>Siciliano Alessio</t>
  </si>
  <si>
    <t>94.8 dB(A)</t>
  </si>
  <si>
    <t>86.4 dB(A)</t>
  </si>
  <si>
    <t>84.9 dB(A)</t>
  </si>
  <si>
    <t>3.1 dB</t>
  </si>
  <si>
    <t>69.3 dB(A)</t>
  </si>
  <si>
    <t>68.5 (A)</t>
  </si>
  <si>
    <t>antonio.solano@studenti.unipr.it</t>
  </si>
  <si>
    <t>antonio solano</t>
  </si>
  <si>
    <t>94.5 dB(A)</t>
  </si>
  <si>
    <t>85.9 dB(A)</t>
  </si>
  <si>
    <t>85.9 dB(A)</t>
  </si>
  <si>
    <t>4.0 dB</t>
  </si>
  <si>
    <t>0.561 dB(A)</t>
  </si>
  <si>
    <t>68.01  dB (A)</t>
  </si>
  <si>
    <t>andrea.sfulcini@studenti.unipr.it</t>
  </si>
  <si>
    <t>Sfulcini Andrea</t>
  </si>
  <si>
    <t>94.8 dB(A)</t>
  </si>
  <si>
    <t>86.4 dB(A)</t>
  </si>
  <si>
    <t>85.9 dB(A)</t>
  </si>
  <si>
    <t>4.7 dB</t>
  </si>
  <si>
    <t>67.65 dB(A)</t>
  </si>
  <si>
    <t>luca.kubin@studenti.unipr.it</t>
  </si>
  <si>
    <t>Kubin Luca</t>
  </si>
  <si>
    <t>4.4 dB(A)</t>
  </si>
  <si>
    <t>69.5 dB(A)</t>
  </si>
  <si>
    <t>alessio.tornati@studenti.unipr.it</t>
  </si>
  <si>
    <t>Tornati Alessio</t>
  </si>
  <si>
    <t>88.1 dB(A)</t>
  </si>
  <si>
    <t>89.5 dB(A)</t>
  </si>
  <si>
    <t>78.3 dB(A)</t>
  </si>
  <si>
    <t>4.6 dB</t>
  </si>
  <si>
    <t>66 dB(A)</t>
  </si>
  <si>
    <t>alberto.tanara@studenti.unipr.it</t>
  </si>
  <si>
    <t>Tanara Alberto</t>
  </si>
  <si>
    <t>93.7 dB(A)</t>
  </si>
  <si>
    <t>85.4 dB(A)</t>
  </si>
  <si>
    <t>79.4 dB(A)</t>
  </si>
  <si>
    <t>5.1 dB</t>
  </si>
  <si>
    <t>62.4 dB(A)</t>
  </si>
  <si>
    <t>nicola.diemmi@studenti.unipr.it</t>
  </si>
  <si>
    <t>Diemmi Nicola</t>
  </si>
  <si>
    <t>100.4 dB(A)</t>
  </si>
  <si>
    <t>91.8 dB(A)</t>
  </si>
  <si>
    <t>91.8 dB(A)</t>
  </si>
  <si>
    <t>4 dB</t>
  </si>
  <si>
    <t>68 dB(A)</t>
  </si>
  <si>
    <t>matteo.lagrotta@studenti.unipr.it</t>
  </si>
  <si>
    <t>La Grotta Matteo</t>
  </si>
  <si>
    <t>90.3 dB (A)</t>
  </si>
  <si>
    <t>81.4 dB(A)</t>
  </si>
  <si>
    <t>75.3 dB(A)</t>
  </si>
  <si>
    <t>7.202 dB</t>
  </si>
  <si>
    <t>61.455 dB (A)</t>
  </si>
  <si>
    <t>luca.fornaciari2@studenti.unipr.it</t>
  </si>
  <si>
    <t>Fornaciari Luca</t>
  </si>
  <si>
    <t>87.1 dB(A)</t>
  </si>
  <si>
    <t>78.7 dB(A)</t>
  </si>
  <si>
    <t>74.4 dB(A)</t>
  </si>
  <si>
    <t>5.0 dB</t>
  </si>
  <si>
    <t>63.3 dB(A)</t>
  </si>
  <si>
    <t>martina.quattrocchi@studenti.unipr.it</t>
  </si>
  <si>
    <t>Quattrocchi Martina</t>
  </si>
  <si>
    <t>100.1 dB(A)</t>
  </si>
  <si>
    <t>91.5 dB(A)</t>
  </si>
  <si>
    <t>88.5 dB(A)</t>
  </si>
  <si>
    <t>4.9 dB</t>
  </si>
  <si>
    <t>64.1 dB(A)</t>
  </si>
  <si>
    <t>simone.fontana@studenti.unipr.it</t>
  </si>
  <si>
    <t>Fontana Simone</t>
  </si>
  <si>
    <t>94.7 dB(A)</t>
  </si>
  <si>
    <t>6.02 dB(A)</t>
  </si>
  <si>
    <t>62 dB(A)</t>
  </si>
  <si>
    <t>nicolo.lacava@studenti.unipr.it</t>
  </si>
  <si>
    <t>Lacava Nicolò</t>
  </si>
  <si>
    <t>92.0 dB(A)</t>
  </si>
  <si>
    <t>130.6 dB(A)</t>
  </si>
  <si>
    <t>124.6 dB(A)</t>
  </si>
  <si>
    <t>7.2 dB</t>
  </si>
  <si>
    <t>61.5 dB(A)</t>
  </si>
  <si>
    <t>serena.filippelli@studenti.unipr.it</t>
  </si>
  <si>
    <t>Filippelli Serena</t>
  </si>
  <si>
    <t>148.2 dB(A)</t>
  </si>
  <si>
    <t>91.6 dB(A)</t>
  </si>
  <si>
    <t>87.4 dB(A)</t>
  </si>
  <si>
    <t>6.8 dB</t>
  </si>
  <si>
    <t>62.5 dB(A)</t>
  </si>
  <si>
    <t>tomaso.fontanini@studenti.unipr.it</t>
  </si>
  <si>
    <t>Fontanini Tomaso</t>
  </si>
  <si>
    <t>95.9 dB(A)</t>
  </si>
  <si>
    <t>87.3 dB(A)</t>
  </si>
  <si>
    <t>88.7 dB(A)</t>
  </si>
  <si>
    <t>0.9 dB(A)</t>
  </si>
  <si>
    <t>71.0 dB(A)</t>
  </si>
  <si>
    <t>francesco.prencipe@studenti.unipr.it</t>
  </si>
  <si>
    <t>Prencipe Francesco</t>
  </si>
  <si>
    <t>5.0 dB(A)</t>
  </si>
  <si>
    <t>63.3 dB(A)</t>
  </si>
  <si>
    <t>anna.ravanetti@studenti.unipr.it</t>
  </si>
  <si>
    <t>Ravanetti Anna</t>
  </si>
  <si>
    <t>99.9 dB(A)</t>
  </si>
  <si>
    <t>91.2 dB(A)</t>
  </si>
  <si>
    <t>91.7 dB(A)</t>
  </si>
  <si>
    <t>4.2 dB</t>
  </si>
  <si>
    <t>68.8 dB(A)</t>
  </si>
  <si>
    <t>giovanni.buccigrossi@studenti.unipr.it</t>
  </si>
  <si>
    <t>Buccigrossi Giovanni</t>
  </si>
  <si>
    <t>100.9 dB(A)</t>
  </si>
  <si>
    <t>92.4 dB(A)</t>
  </si>
  <si>
    <t>91.8 dB(A)</t>
  </si>
  <si>
    <t>3.98 dB</t>
  </si>
  <si>
    <t>67.1 dB(A)</t>
  </si>
  <si>
    <t>gianluca.bisi@studenti.unipr.it</t>
  </si>
  <si>
    <t>Bisi Gianluca</t>
  </si>
  <si>
    <t>94.7 dB(A)</t>
  </si>
  <si>
    <t>86.1 dB(A)</t>
  </si>
  <si>
    <t>86.1 dB(A)</t>
  </si>
  <si>
    <t>4.2 dB</t>
  </si>
  <si>
    <t>67.9 dB(A)</t>
  </si>
  <si>
    <t>helennathaly.fernandezleon@studenti.unipr.it</t>
  </si>
  <si>
    <t>Fernandez Leon Helen Nathaly</t>
  </si>
  <si>
    <t>88.4 dB(A)</t>
  </si>
  <si>
    <t>79.5 dB(A)</t>
  </si>
  <si>
    <t>78.9 dB(A)</t>
  </si>
  <si>
    <t>5.2 dB(A)</t>
  </si>
  <si>
    <t>66.6 dB(A)</t>
  </si>
  <si>
    <t>65.4 dB(A)</t>
  </si>
  <si>
    <t>naveenkumar.yalagandula@studenti.unipr.it</t>
  </si>
  <si>
    <t>Yalagandula naveen kumar</t>
  </si>
  <si>
    <t>5.97dB</t>
  </si>
  <si>
    <t>63.65dB(A)</t>
  </si>
  <si>
    <t>matteo.delsoldato@studenti.unipr.it</t>
  </si>
  <si>
    <t>Delsoldato Matteo</t>
  </si>
  <si>
    <t>100.0 dB(A)</t>
  </si>
  <si>
    <t>91.7 dB(A)</t>
  </si>
  <si>
    <t>87.4 dB(A)</t>
  </si>
  <si>
    <t>4.7 dB</t>
  </si>
  <si>
    <t>63.4 dB(A)</t>
  </si>
  <si>
    <t>emanuele.palo@studenti.unipr.it</t>
  </si>
  <si>
    <t>Palo Emanuele</t>
  </si>
  <si>
    <t>91.3 dB(A)</t>
  </si>
  <si>
    <t>82.7 dB(A)</t>
  </si>
  <si>
    <t>83.6 dB(A)</t>
  </si>
  <si>
    <t>3.7 dB</t>
  </si>
  <si>
    <t>69.9 dB(A)</t>
  </si>
  <si>
    <t>alessandro.pettenati@studenti.unipr.it</t>
  </si>
  <si>
    <t>Pettenati Alessandro</t>
  </si>
  <si>
    <t>94 dB(A)</t>
  </si>
  <si>
    <t>85.3 dB(A)</t>
  </si>
  <si>
    <t>85.8 dB(A)</t>
  </si>
  <si>
    <t>4.2 dB</t>
  </si>
  <si>
    <t>68.8 dB(A)</t>
  </si>
  <si>
    <t>mattia.mei@studenti.unipr.it</t>
  </si>
  <si>
    <t>Mei Mattia</t>
  </si>
  <si>
    <t>92.8 dB(A)</t>
  </si>
  <si>
    <t>84.0 dB(A)</t>
  </si>
  <si>
    <t>84.0 dB(A)</t>
  </si>
  <si>
    <t>4.5 dB</t>
  </si>
  <si>
    <t>67.7 dB(A)</t>
  </si>
  <si>
    <t>pietro.zermani@studenti.unipr.it</t>
  </si>
  <si>
    <t>Zermani Pietro</t>
  </si>
  <si>
    <t>99.5 dB(A)</t>
  </si>
  <si>
    <t>90.9 dB(A)</t>
  </si>
  <si>
    <t>88.8 dB(A)</t>
  </si>
  <si>
    <t>5.1 dB</t>
  </si>
  <si>
    <t>69.9 dB(A)</t>
  </si>
  <si>
    <t>shyammohansrikanth.madras@studenti.unipr.it</t>
  </si>
  <si>
    <t>madras shyammohan srikanth</t>
  </si>
  <si>
    <t>3.67177dB</t>
  </si>
  <si>
    <t>65.53dB(A)</t>
  </si>
  <si>
    <t>roxanageorgiana.selariu@studenti.unipr.it</t>
  </si>
  <si>
    <t>Selariu Roxana Georgiana</t>
  </si>
  <si>
    <t>68.46 dB(A)</t>
  </si>
  <si>
    <t>mohamad.hamze@studenti.unipr.it</t>
  </si>
  <si>
    <t>Mohamad hamze</t>
  </si>
  <si>
    <t>97.3 dB(A)</t>
  </si>
  <si>
    <t>88.5 dB(A)</t>
  </si>
  <si>
    <t>89.5 dB(A)</t>
  </si>
  <si>
    <t>4.2142 dB</t>
  </si>
  <si>
    <t>mohamad.bellialsoufi@studenti.unipr.it</t>
  </si>
  <si>
    <t>Mohamad belli al soufi</t>
  </si>
  <si>
    <t>96.9 dB(A)</t>
  </si>
  <si>
    <t>88.3 dB(A)</t>
  </si>
  <si>
    <t>89.3 dB(A)</t>
  </si>
  <si>
    <t>2.88 dB</t>
  </si>
  <si>
    <t>70 dB(A)</t>
  </si>
  <si>
    <t>69.1 dB(A)</t>
  </si>
  <si>
    <t>matteo.bolognini@studenti.unipr.it</t>
  </si>
  <si>
    <t>Bolognini Matteo</t>
  </si>
  <si>
    <t>97.1 dB(A)</t>
  </si>
  <si>
    <t>4.2 dB</t>
  </si>
  <si>
    <t>67.8 dB(A)</t>
  </si>
  <si>
    <t>mirco.campanini@studenti.unipr.it</t>
  </si>
  <si>
    <t>Campanini Mirco</t>
  </si>
  <si>
    <t>98.5 dB(A)</t>
  </si>
  <si>
    <t>137.5 dB(A)</t>
  </si>
  <si>
    <t>133.3 dB(A)</t>
  </si>
  <si>
    <t>5.606673 dB</t>
  </si>
  <si>
    <t>62.9 dB(A)</t>
  </si>
  <si>
    <t>alessandro.motta@studenti.unipr.it</t>
  </si>
  <si>
    <t>Motta Alessandro</t>
  </si>
  <si>
    <t>100.5 dB(A)</t>
  </si>
  <si>
    <t>139.2 dB(A)</t>
  </si>
  <si>
    <t>133.2 dB(A)</t>
  </si>
  <si>
    <t>7.2 dB</t>
  </si>
  <si>
    <t>61.5 dB(A)</t>
  </si>
  <si>
    <t>ana.khmaladze@studenti.unipr.it</t>
  </si>
  <si>
    <t>Khmaladze Ana</t>
  </si>
  <si>
    <t>4.5 dB(A)</t>
  </si>
  <si>
    <t>68.7 dB(A)</t>
  </si>
  <si>
    <t>tinatin.pataridze@studenti.unipr.it</t>
  </si>
  <si>
    <t>Pataridze Tinatin</t>
  </si>
  <si>
    <t>4.3 dB(A)</t>
  </si>
  <si>
    <t>65.3 dB(A)</t>
  </si>
  <si>
    <t>dimitri.simendjouomo@studenti.unipr.it</t>
  </si>
  <si>
    <t>DIMITRI SIME NDJOUOMO</t>
  </si>
  <si>
    <t>349.3 dB (A)</t>
  </si>
  <si>
    <t>3.97dB</t>
  </si>
  <si>
    <t>69.19dB (A)</t>
  </si>
  <si>
    <t>mallika.cherapally@studenti.unipr.it</t>
  </si>
  <si>
    <t>CHERAPALLY MALLIKA</t>
  </si>
  <si>
    <t>5.528dB</t>
  </si>
  <si>
    <t>65.55dB(A)</t>
  </si>
  <si>
    <t>lindalaura.nzeukangngouekam@studenti.unipr.it</t>
  </si>
  <si>
    <t>Nzeukang Ngouekam Linda Laura</t>
  </si>
  <si>
    <t>344.9 dB(A)</t>
  </si>
  <si>
    <t>6.9 dB</t>
  </si>
  <si>
    <t>61.5 dB(A)</t>
  </si>
  <si>
    <t>claudia.dellavalle@studenti.unipr.it</t>
  </si>
  <si>
    <t>della valle claudia</t>
  </si>
  <si>
    <t>4.24 dB(A)</t>
  </si>
  <si>
    <t>69 dB(A)</t>
  </si>
  <si>
    <t>riccardo.fiori1@studenti.unipr.it</t>
  </si>
  <si>
    <t>Fiori Riccardo</t>
  </si>
  <si>
    <t>144.8 dB(A)</t>
  </si>
  <si>
    <t>88.7 dB(A)</t>
  </si>
  <si>
    <t>88.7 dB(A)</t>
  </si>
  <si>
    <t>3.7 dB</t>
  </si>
  <si>
    <t>68.1 dB(A)</t>
  </si>
  <si>
    <t>daniela.matalone@studenti.unipr.it</t>
  </si>
  <si>
    <t>DANIELA MATALONE</t>
  </si>
  <si>
    <t>98.5 dB(A)</t>
  </si>
  <si>
    <t>137.4 dB(A)</t>
  </si>
  <si>
    <t>133.1 dB(A)</t>
  </si>
  <si>
    <t>6.1 dB</t>
  </si>
  <si>
    <t>62.7 dB(A)</t>
  </si>
  <si>
    <t>ehsan.kiani@studenti.unipr.it</t>
  </si>
  <si>
    <t>kiani ehsan</t>
  </si>
  <si>
    <t>101.3 dB(A)</t>
  </si>
  <si>
    <t>92.7 dB(A)</t>
  </si>
  <si>
    <t>92.7 dB(A)</t>
  </si>
  <si>
    <t>4 dB</t>
  </si>
  <si>
    <t>68 dB(A)</t>
  </si>
  <si>
    <t>matus.kovalcik@studenti.unipr.it</t>
  </si>
  <si>
    <t>Kovalcik Matus</t>
  </si>
  <si>
    <t>4.6 dB(A)</t>
  </si>
  <si>
    <t>69.4 dB</t>
  </si>
  <si>
    <t>vincenzo.delillo@studenti.unipr.it</t>
  </si>
  <si>
    <t>De Lillo Vincenzo</t>
  </si>
  <si>
    <t>91.5 dB(A)</t>
  </si>
  <si>
    <t>130.3 db(A)</t>
  </si>
  <si>
    <t>131.3 dB(A)</t>
  </si>
  <si>
    <t>4.2 dB</t>
  </si>
  <si>
    <t>69.6 dB(A)</t>
  </si>
  <si>
    <t>alessandro.rodino@studenti.unipr.it</t>
  </si>
  <si>
    <t>Rodinò Alessandro</t>
  </si>
  <si>
    <t>89.2 dB(A)</t>
  </si>
  <si>
    <t>128.2 dB(A)</t>
  </si>
  <si>
    <t>123.9 dB(A)</t>
  </si>
  <si>
    <t>5.8 dB</t>
  </si>
  <si>
    <t>62.8 dB(A)</t>
  </si>
  <si>
    <t>nicholas.rizzelli@studenti.unipr.it</t>
  </si>
  <si>
    <t>Rizzelli nicholas</t>
  </si>
  <si>
    <t>100.6 dB(A)</t>
  </si>
  <si>
    <t>139.6 dB(A)</t>
  </si>
  <si>
    <t>136.6 dB(A)</t>
  </si>
  <si>
    <t>5.5 dB</t>
  </si>
  <si>
    <t>63.9 dB(A)</t>
  </si>
  <si>
    <t>francesco.patrizi@studenti.unipr.it</t>
  </si>
  <si>
    <t>Patrizi Francesco</t>
  </si>
  <si>
    <t>100.61 dB(A)</t>
  </si>
  <si>
    <t>6.12 dB(A)</t>
  </si>
  <si>
    <t>62.76 dB(A)</t>
  </si>
  <si>
    <t>cristiano.trasatti@studenti.unipr.it</t>
  </si>
  <si>
    <t>Trasatti Cristiano</t>
  </si>
  <si>
    <t>100 dB(A)</t>
  </si>
  <si>
    <t>138.9 dB(A)</t>
  </si>
  <si>
    <t>139.4 dB(A)</t>
  </si>
  <si>
    <t>4 dB</t>
  </si>
  <si>
    <t>68.9 dB(A)</t>
  </si>
  <si>
    <t>simone.kratter@studenti.unipr.it</t>
  </si>
  <si>
    <t>kratter simone</t>
  </si>
  <si>
    <t>6.77 dB</t>
  </si>
  <si>
    <t>nicola.polloni@studenti.unipr.it</t>
  </si>
  <si>
    <t>Polloni Nicola</t>
  </si>
  <si>
    <t>92.7 dB(A)</t>
  </si>
  <si>
    <t>131.6  dB(A)</t>
  </si>
  <si>
    <t>131 dB(A)</t>
  </si>
  <si>
    <t>4.8 dB</t>
  </si>
  <si>
    <t>66.8 dB(A)</t>
  </si>
  <si>
    <t>jacopo.bacchiani@studenti.unipr.it</t>
  </si>
  <si>
    <t>Bacchiani Jacopo</t>
  </si>
  <si>
    <t>89.5 dB(A)</t>
  </si>
  <si>
    <t>128.8 dB(A)</t>
  </si>
  <si>
    <t>126.8 dB(A)</t>
  </si>
  <si>
    <t>3.6 dB</t>
  </si>
  <si>
    <t>65.5 dB(A)</t>
  </si>
  <si>
    <t>tommaso.ferrari5@studenti.unipr.it</t>
  </si>
  <si>
    <t>Ferrari Tommaso</t>
  </si>
  <si>
    <t>87.9 dB(A)</t>
  </si>
  <si>
    <t>127.2 dB(A)</t>
  </si>
  <si>
    <t>126 dB(A)</t>
  </si>
  <si>
    <t>3.3 dB</t>
  </si>
  <si>
    <t>66.5 dB(A)</t>
  </si>
  <si>
    <t>rebecca.leporati@studenti.unipr.it</t>
  </si>
  <si>
    <t>Leporati Rebecca</t>
  </si>
  <si>
    <t>100.2 dB(A)</t>
  </si>
  <si>
    <t>3.7 dB(A)</t>
  </si>
  <si>
    <t>69.8 dB(A)</t>
  </si>
  <si>
    <t>davide.manetti@studenti.unipr.it</t>
  </si>
  <si>
    <t>Manetti Davide</t>
  </si>
  <si>
    <t>94.5 dB(A)</t>
  </si>
  <si>
    <t>133.1 dB(A)</t>
  </si>
  <si>
    <t>131.9 dB(A)</t>
  </si>
  <si>
    <t>5.7 dB</t>
  </si>
  <si>
    <t>65.45 dB(A)</t>
  </si>
  <si>
    <t>andrea.cabrelli@studenti.unipr.it</t>
  </si>
  <si>
    <t>Cabrelli andrea</t>
  </si>
  <si>
    <t>92.5 dB(A)</t>
  </si>
  <si>
    <t>83.7 dB(A)</t>
  </si>
  <si>
    <t>93.7 dB(A)</t>
  </si>
  <si>
    <t>64.7 dB(A)</t>
  </si>
  <si>
    <t>fabio.leone@studenti.unipr.it</t>
  </si>
  <si>
    <t>Leone Fabio</t>
  </si>
  <si>
    <t>90.4 dB(A)</t>
  </si>
  <si>
    <t>81.5 dB(A)</t>
  </si>
  <si>
    <t>86.2 dB(A)</t>
  </si>
  <si>
    <t>57 dB(A)</t>
  </si>
  <si>
    <t>alessandro.dattaro@studenti.unipr.it</t>
  </si>
  <si>
    <t>Dattaro Alessandro</t>
  </si>
  <si>
    <t>100 dB(A)</t>
  </si>
  <si>
    <t>92.2 dB(A)</t>
  </si>
  <si>
    <t>88 dB(A)</t>
  </si>
  <si>
    <t>4.7 dB(A)</t>
  </si>
  <si>
    <t>63.39 dB(A)</t>
  </si>
  <si>
    <t>alessandro.piola@studenti.unipr.it</t>
  </si>
  <si>
    <t>Piola Alessandro</t>
  </si>
  <si>
    <t>139.8 dB(A)</t>
  </si>
  <si>
    <t>92.2 dB(A)</t>
  </si>
  <si>
    <t>86.1 dB(A)</t>
  </si>
  <si>
    <t>7.2 dB</t>
  </si>
  <si>
    <t>61.4 dB(A)</t>
  </si>
  <si>
    <t>enriko.shehi@studenti.unipr.it</t>
  </si>
  <si>
    <t>Shehi Enriko</t>
  </si>
  <si>
    <t>94.2 dB(A)</t>
  </si>
  <si>
    <t>133.1 dB(A)</t>
  </si>
  <si>
    <t>134.1 dB(A)</t>
  </si>
  <si>
    <t>4 dB</t>
  </si>
  <si>
    <t>69.8 dB(A)</t>
  </si>
  <si>
    <t>edoardo.benassi@studenti.unipr.it</t>
  </si>
  <si>
    <t>Benassi Edoardo</t>
  </si>
  <si>
    <t>100.9 dB(A)</t>
  </si>
  <si>
    <t>139.9 dB(A)</t>
  </si>
  <si>
    <t>139.3 dB(A)</t>
  </si>
  <si>
    <t>4.2 dB</t>
  </si>
  <si>
    <t>67 dB(A)</t>
  </si>
  <si>
    <t>manuel.mari@studenti.unipr.it</t>
  </si>
  <si>
    <t>Mari Manuel</t>
  </si>
  <si>
    <t>100.6 dB(A)</t>
  </si>
  <si>
    <t>94.1 dB(A)</t>
  </si>
  <si>
    <t>87.8 dB(A)</t>
  </si>
  <si>
    <t>5.1 dB(A)</t>
  </si>
  <si>
    <t>63.3 dB(A)</t>
  </si>
  <si>
    <t>gloria.pietra@studenti.unipr.it</t>
  </si>
  <si>
    <t>Pietra Gloria</t>
  </si>
  <si>
    <t>87.9 dB(A)</t>
  </si>
  <si>
    <t>127.18 dB(A)</t>
  </si>
  <si>
    <t>125.93 dB(A)</t>
  </si>
  <si>
    <t>3.7 dB</t>
  </si>
  <si>
    <t>66.40 dB(A)</t>
  </si>
  <si>
    <t>geremia.negri@studenti.unipr.it</t>
  </si>
  <si>
    <t>Negri Geremia</t>
  </si>
  <si>
    <t>89 dB(A)</t>
  </si>
  <si>
    <t>128.2 dB(A)</t>
  </si>
  <si>
    <t>125.8 dB(A)</t>
  </si>
  <si>
    <t>4.3 dB</t>
  </si>
  <si>
    <t>64.4 dB(A)</t>
  </si>
  <si>
    <t>federico.care@studenti.unipr.it</t>
  </si>
  <si>
    <t>Care' federico</t>
  </si>
  <si>
    <t>97.1 dB(A)</t>
  </si>
  <si>
    <t>136.45 dB(A)</t>
  </si>
  <si>
    <t>135.9 dB(A)</t>
  </si>
  <si>
    <t>3 dB</t>
  </si>
  <si>
    <t>67.5 dB(A)</t>
  </si>
  <si>
    <t>simone.anchora@studenti.unipr.it</t>
  </si>
  <si>
    <t>Simone anchora</t>
  </si>
  <si>
    <t>94.1 db(A)</t>
  </si>
  <si>
    <t>4.7 db</t>
  </si>
  <si>
    <t>68.5 db(A)</t>
  </si>
  <si>
    <t>alessandro.mazzoli@studenti.unipr.it</t>
  </si>
  <si>
    <t>Mazzoli Alessandro</t>
  </si>
  <si>
    <t>87.8 dB(A)</t>
  </si>
  <si>
    <t>126.5 dB(A)</t>
  </si>
  <si>
    <t>120.4 dB(A)</t>
  </si>
  <si>
    <t>7.2 dB(A)</t>
  </si>
  <si>
    <t>61.5 dB(A)</t>
  </si>
  <si>
    <t>francesco.bersella@studenti.unipr.it</t>
  </si>
  <si>
    <t>Bersella Francesco</t>
  </si>
  <si>
    <t>101.1 dB(A)</t>
  </si>
  <si>
    <t>139.8 dB(A)</t>
  </si>
  <si>
    <t>140.3 dB(A)</t>
  </si>
  <si>
    <t>4.9 dB(A)</t>
  </si>
  <si>
    <t>68.5 dB(A)</t>
  </si>
  <si>
    <t>nicola.pasini@studenti.unipr.it</t>
  </si>
  <si>
    <t>Pasini Nicola</t>
  </si>
  <si>
    <t>94.1 dB(A)</t>
  </si>
  <si>
    <t>132.8 dB(A)</t>
  </si>
  <si>
    <t>134.2 dB(A)</t>
  </si>
  <si>
    <t>4.4 dB(A)</t>
  </si>
  <si>
    <t>70.5 dB(A)</t>
  </si>
  <si>
    <t>victoria.turchi@studenti.unipr.it</t>
  </si>
  <si>
    <t>Turchi Victoria</t>
  </si>
  <si>
    <t>139.6 dB(A)</t>
  </si>
  <si>
    <t>92.0 dB(A)</t>
  </si>
  <si>
    <t>87.8 dB(A)</t>
  </si>
  <si>
    <t>6.4 dB</t>
  </si>
  <si>
    <t>62.6 dB(A)</t>
  </si>
  <si>
    <t>stefano.cristoni@studenti.unipr.it</t>
  </si>
  <si>
    <t>Cristoni Stefano</t>
  </si>
  <si>
    <t>3.4 dB(A)</t>
  </si>
  <si>
    <t>69.1 dB(A)</t>
  </si>
  <si>
    <t>lorenzo.gandolfi@studenti.unipr.it</t>
  </si>
  <si>
    <t>Gandolfi Lorenzo</t>
  </si>
  <si>
    <t>3.1 dB(A)</t>
  </si>
  <si>
    <t>68.4 dB(A)</t>
  </si>
  <si>
    <t>nicola.presti@studenti.unipr.it</t>
  </si>
  <si>
    <t>PRESTI NICOLA</t>
  </si>
  <si>
    <t>3.1 dB(A)</t>
  </si>
  <si>
    <t>69.1 dB(A)</t>
  </si>
  <si>
    <t>fabio.pezzi@studenti.unipr.it</t>
  </si>
  <si>
    <t>Pezzi Fabio</t>
  </si>
  <si>
    <t>6.0 dB(A)</t>
  </si>
  <si>
    <t>62.0 dB(A)</t>
  </si>
  <si>
    <t>armenak.egunian@studenti.unipr.it</t>
  </si>
  <si>
    <t>Egunian Armenak</t>
  </si>
  <si>
    <t>4.7 dB(A)</t>
  </si>
  <si>
    <t>67.65 dB(A)</t>
  </si>
  <si>
    <t>francesco.putamorsi@studenti.unipr.it</t>
  </si>
  <si>
    <t>Putamorsi Francesco</t>
  </si>
  <si>
    <t>100.6 dB(A)</t>
  </si>
  <si>
    <t>139.5 dB(A)</t>
  </si>
  <si>
    <t>135.3 dB(A)</t>
  </si>
  <si>
    <t>5.87 dB(A)</t>
  </si>
  <si>
    <t>62.9 dB(A)</t>
  </si>
  <si>
    <t>toure.tiofouetsoking@studenti.unipr.it</t>
  </si>
  <si>
    <t>Tiofouet soking toure</t>
  </si>
  <si>
    <t>354.3 dB(A)</t>
  </si>
  <si>
    <t>2.9 dB</t>
  </si>
  <si>
    <t>66.3 dB(A)</t>
  </si>
  <si>
    <t>janakisivakrishnaprasadaraju.dandu@studenti.unipr.it</t>
  </si>
  <si>
    <t>DANDU JANAKI SIVA KRISHNA PRASADA RAJU</t>
  </si>
  <si>
    <t>1.188516746 dB</t>
  </si>
  <si>
    <t>6.766936 dB(A)</t>
  </si>
  <si>
    <t>61.65567074 dB(A)</t>
  </si>
  <si>
    <t>veeravenkatagangadharavarmajee.golla@studenti.unipr.it</t>
  </si>
  <si>
    <t>golla veeravenkatagangadharavarmajee</t>
  </si>
  <si>
    <t>1.140106952 dB</t>
  </si>
  <si>
    <t>6.283889 dB(A)</t>
  </si>
  <si>
    <t>61.8733395 dB(A)</t>
  </si>
  <si>
    <t>nithin.manuel@studenti.unipr.it</t>
  </si>
  <si>
    <t>PATHAPALLI SREEKANTHREDDY</t>
  </si>
  <si>
    <t>1.10889dB</t>
  </si>
  <si>
    <t>3.01029 dB(A)</t>
  </si>
  <si>
    <t>60.5db(A)</t>
  </si>
  <si>
    <t>Colour coding</t>
  </si>
  <si>
    <t>Evaluation</t>
  </si>
  <si>
    <t>Too many decimal digits, missing space between number and unit</t>
  </si>
  <si>
    <t>No Error, but it is last time!</t>
  </si>
  <si>
    <t>Wrong decimal separator (comma instead of point)</t>
  </si>
  <si>
    <t>ERROR !</t>
  </si>
  <si>
    <t>Wrong measurement unit</t>
  </si>
  <si>
    <t>ERROR !</t>
  </si>
  <si>
    <t>dB (A) instead of dB(A) (there must be no space !!!)</t>
  </si>
  <si>
    <t>ERROR !</t>
  </si>
  <si>
    <t>Wrong or missing Matricula number</t>
  </si>
  <si>
    <t>-2 points, manual data insertion</t>
  </si>
  <si>
    <t>Sample Solution</t>
  </si>
  <si>
    <t>Test of 21/11/2014</t>
  </si>
  <si>
    <t>Matricula =</t>
  </si>
  <si>
    <t>A</t>
  </si>
  <si>
    <t>B</t>
  </si>
  <si>
    <t>C</t>
  </si>
  <si>
    <t>D</t>
  </si>
  <si>
    <t>E</t>
  </si>
  <si>
    <t>F</t>
  </si>
  <si>
    <t>1) The traffic along a road, measured during the day period (06-22), is of 10000+EF*100 cars, 1000+DE*100 motorbikes, and 2000+DE*100 trucks. Compute Leq,day knowing that the SEL of these three types of vehicles are respectively equal to 80+F, 90+E and 100+C dB(A).</t>
  </si>
  <si>
    <t>Ncars =</t>
  </si>
  <si>
    <t>veic/day</t>
  </si>
  <si>
    <t>Nbikes =</t>
  </si>
  <si>
    <t>veic/day</t>
  </si>
  <si>
    <t>Ntrucks =</t>
  </si>
  <si>
    <t>veic/day</t>
  </si>
  <si>
    <t>SELcar =</t>
  </si>
  <si>
    <t>dB(A)</t>
  </si>
  <si>
    <t>SELbike =</t>
  </si>
  <si>
    <t>dB(A)</t>
  </si>
  <si>
    <t>SELtruck =</t>
  </si>
  <si>
    <t>dB(A)</t>
  </si>
  <si>
    <t>Sel,tot,C =</t>
  </si>
  <si>
    <t>dB(A)</t>
  </si>
  <si>
    <t>Sel,tot,b=</t>
  </si>
  <si>
    <t>dB(A)</t>
  </si>
  <si>
    <t>Sel,tot,t =</t>
  </si>
  <si>
    <t>dB(A)</t>
  </si>
  <si>
    <t>Leq =</t>
  </si>
  <si>
    <t>dB(A)</t>
  </si>
  <si>
    <t>2) In the case of previous exercise, recompute the value of Leq when the distance from the road axis is equal to 50+F m, instead of 7.5m.</t>
  </si>
  <si>
    <t>d =</t>
  </si>
  <si>
    <t>m</t>
  </si>
  <si>
    <t>Leq =</t>
  </si>
  <si>
    <t>dB(A)</t>
  </si>
  <si>
    <t>3) In the case of previous exercise, compute the value of Lep for a worker which stays in that position for 2+E hours.</t>
  </si>
  <si>
    <t>Te =</t>
  </si>
  <si>
    <t>h</t>
  </si>
  <si>
    <t>Lep =</t>
  </si>
  <si>
    <t>dB(A)</t>
  </si>
  <si>
    <t>4) A reverberant room has a volume of 200+EF m³. The initial reverberation time is 6+F/2 s, and reduces to 2+E/5 s when a sample of absorbing material is inserted, having a surface of 10+D/2 m². Compute the sound absorption coefficent α of the sample according to ISO 354.</t>
  </si>
  <si>
    <t>V =</t>
  </si>
  <si>
    <t>m3</t>
  </si>
  <si>
    <t>Te =</t>
  </si>
  <si>
    <t>s</t>
  </si>
  <si>
    <t>Alfa =</t>
  </si>
  <si>
    <t>S =</t>
  </si>
  <si>
    <t>m2</t>
  </si>
  <si>
    <t>Ts =</t>
  </si>
  <si>
    <t>s</t>
  </si>
  <si>
    <t>5) In the case of previous exercise, compute the SPL reduction caused by inserting the sample inside the reverberant room.</t>
  </si>
  <si>
    <t>Delta L =</t>
  </si>
  <si>
    <t>dB</t>
  </si>
  <si>
    <t>6) In a standing wave tube, the maximum SPL is 90+F dB and the minimum SPL is 80+E dB. Compute the sound absorption coefficent α of the sample according to ISO 10534.</t>
  </si>
  <si>
    <t>SPLmax =</t>
  </si>
  <si>
    <t>dB</t>
  </si>
  <si>
    <t>pmax =</t>
  </si>
  <si>
    <t>Pa</t>
  </si>
  <si>
    <t>Alfa =</t>
  </si>
  <si>
    <t>SPLmin =</t>
  </si>
  <si>
    <t>dB</t>
  </si>
  <si>
    <t>pmin =</t>
  </si>
  <si>
    <t>Pa</t>
  </si>
  <si>
    <t>7) In a standing wave tube, the Energy Density Level is 90+F/2 dB and the Sound Intensity Level is 85+E/2 dB. Compute the sound absorption coefficent α of the sample with the Sound Intensity method.</t>
  </si>
  <si>
    <t>Ld =</t>
  </si>
  <si>
    <t>dB</t>
  </si>
  <si>
    <t>rE =</t>
  </si>
  <si>
    <t>Alfa =</t>
  </si>
  <si>
    <t>Li =</t>
  </si>
  <si>
    <t>dB</t>
  </si>
  <si>
    <t>8) An EN-1793-5 measurement is performed at 0° incidence angle with dsm=1+F/20 m and dm=0.2+E/100 m. The incident sound impulse has an SPL=90+F dB, the reflected sound impulse has an SPL=85+E/2 dB. Compute the sound absorption coefficent α of the barrier.</t>
  </si>
  <si>
    <t>dsm =</t>
  </si>
  <si>
    <t>m</t>
  </si>
  <si>
    <t>SPLinc =</t>
  </si>
  <si>
    <t>dB(A)</t>
  </si>
  <si>
    <t>hinc =</t>
  </si>
  <si>
    <t>Pa</t>
  </si>
  <si>
    <t>hinc = p0*10^(SPLinc/20)</t>
  </si>
  <si>
    <t>tinc =</t>
  </si>
  <si>
    <t>s</t>
  </si>
  <si>
    <t>tinc = dsm/c</t>
  </si>
  <si>
    <t>Alfa =</t>
  </si>
  <si>
    <t>dm =</t>
  </si>
  <si>
    <t>m</t>
  </si>
  <si>
    <t>SPLref =</t>
  </si>
  <si>
    <t>dB(A)</t>
  </si>
  <si>
    <t>href =</t>
  </si>
  <si>
    <t>Pa</t>
  </si>
  <si>
    <t>href = p0*10^(SPLref/20)</t>
  </si>
  <si>
    <t>trif =</t>
  </si>
  <si>
    <t>s</t>
  </si>
  <si>
    <t>trif = (dsm+2*dm)/c</t>
  </si>
  <si>
    <t>Alfa =</t>
  </si>
  <si>
    <t>9) A linear sound source produces a free field SPL = 60+E dB(A) . A noise barrier with DLri=1+F/3 dB(A) is placed just behind the microphone. Recompute the new value of SPL taking into account the barrier's reflection.</t>
  </si>
  <si>
    <t>SPLinc =</t>
  </si>
  <si>
    <t>dB(A)</t>
  </si>
  <si>
    <t>SPLref =</t>
  </si>
  <si>
    <t>dB(A)</t>
  </si>
  <si>
    <t>SPLtot =</t>
  </si>
  <si>
    <t>dB(A)</t>
  </si>
  <si>
    <t>Dlri =</t>
  </si>
  <si>
    <t>dB(A)</t>
  </si>
  <si>
    <t>10) Repeat the computation of previous exercise (new SPL including barrier reflection) in the case the microphone is at a distance of 10+F m from the line source and the barrier is 4+D/3 m behind the microphone.</t>
  </si>
  <si>
    <t>dsm =</t>
  </si>
  <si>
    <t>m</t>
  </si>
  <si>
    <t>SPLinc =</t>
  </si>
  <si>
    <t>dB(A)</t>
  </si>
  <si>
    <t>SPLtot =</t>
  </si>
  <si>
    <t>dB(A)</t>
  </si>
  <si>
    <t>dm =</t>
  </si>
  <si>
    <t>m</t>
  </si>
  <si>
    <t>SPLref =</t>
  </si>
  <si>
    <t>dB(A)</t>
  </si>
  <si>
    <t>samuele.palla@studenti.unipr.it</t>
  </si>
  <si>
    <t>Palla Samuele</t>
  </si>
  <si>
    <t>100.58 dB(A)</t>
  </si>
  <si>
    <t>69.45 dB(A)</t>
  </si>
  <si>
    <t>Sel,tot = Sel,1car + 10log(Ncars)</t>
  </si>
  <si>
    <t>Leq = SELtot+10log(1/(16*3600))</t>
  </si>
  <si>
    <t>Sel,tot=10log(10^Sel1/10+10^Sel2/10+10^SEL3/10)</t>
  </si>
  <si>
    <t>p = p0 *10^(SPL/20)</t>
  </si>
  <si>
    <t>rE = I/(D*c)</t>
  </si>
  <si>
    <t>rE = 10^((Li-Ld)/20)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</si>
</sst>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m/d/yyyy\ h:mm:ss"/>
    <numFmt numFmtId="166" formatCode="0.000"/>
    <numFmt numFmtId="167" formatCode="#,###"/>
  </numFmts>
  <fonts count="5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E598"/>
        <bgColor rgb="FFFFE598"/>
      </patternFill>
    </fill>
    <fill>
      <patternFill patternType="solid">
        <fgColor rgb="FFFF99FF"/>
        <bgColor rgb="FFFF99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0000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5" xfId="0" applyFont="1" applyBorder="1"/>
    <xf numFmtId="165" fontId="0" fillId="0" borderId="6" xfId="0" applyNumberFormat="1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6" xfId="0" applyFont="1" applyFill="1" applyBorder="1"/>
    <xf numFmtId="0" fontId="0" fillId="5" borderId="6" xfId="0" applyFont="1" applyFill="1" applyBorder="1"/>
    <xf numFmtId="0" fontId="0" fillId="6" borderId="6" xfId="0" applyFont="1" applyFill="1" applyBorder="1"/>
    <xf numFmtId="167" fontId="0" fillId="4" borderId="6" xfId="0" applyNumberFormat="1" applyFont="1" applyFill="1" applyBorder="1"/>
    <xf numFmtId="0" fontId="0" fillId="7" borderId="6" xfId="0" applyFont="1" applyFill="1" applyBorder="1"/>
    <xf numFmtId="0" fontId="0" fillId="8" borderId="6" xfId="0" applyFont="1" applyFill="1" applyBorder="1"/>
    <xf numFmtId="0" fontId="1" fillId="8" borderId="7" xfId="0" applyFont="1" applyFill="1" applyBorder="1" applyAlignment="1">
      <alignment horizontal="center"/>
    </xf>
    <xf numFmtId="0" fontId="0" fillId="0" borderId="8" xfId="0" applyFont="1" applyBorder="1"/>
    <xf numFmtId="165" fontId="0" fillId="0" borderId="9" xfId="0" applyNumberFormat="1" applyFont="1" applyBorder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6" borderId="9" xfId="0" applyFont="1" applyFill="1" applyBorder="1"/>
    <xf numFmtId="166" fontId="3" fillId="0" borderId="9" xfId="0" applyNumberFormat="1" applyFont="1" applyBorder="1" applyAlignment="1">
      <alignment horizontal="center"/>
    </xf>
    <xf numFmtId="0" fontId="0" fillId="4" borderId="9" xfId="0" applyFont="1" applyFill="1" applyBorder="1"/>
    <xf numFmtId="0" fontId="1" fillId="8" borderId="10" xfId="0" applyFont="1" applyFill="1" applyBorder="1" applyAlignment="1">
      <alignment horizontal="center"/>
    </xf>
    <xf numFmtId="0" fontId="1" fillId="0" borderId="1" xfId="0" applyFont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/>
    <xf numFmtId="165" fontId="0" fillId="0" borderId="12" xfId="0" applyNumberFormat="1" applyFont="1" applyBorder="1"/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0" fillId="6" borderId="12" xfId="0" applyFont="1" applyFill="1" applyBorder="1"/>
    <xf numFmtId="166" fontId="3" fillId="0" borderId="12" xfId="0" applyNumberFormat="1" applyFont="1" applyBorder="1" applyAlignment="1">
      <alignment horizontal="center"/>
    </xf>
    <xf numFmtId="0" fontId="0" fillId="4" borderId="12" xfId="0" applyFont="1" applyFill="1" applyBorder="1"/>
    <xf numFmtId="0" fontId="4" fillId="0" borderId="6" xfId="0" applyFont="1" applyBorder="1"/>
    <xf numFmtId="0" fontId="4" fillId="9" borderId="6" xfId="0" applyFont="1" applyFill="1" applyBorder="1"/>
    <xf numFmtId="0" fontId="0" fillId="10" borderId="6" xfId="0" applyFont="1" applyFill="1" applyBorder="1"/>
    <xf numFmtId="0" fontId="0" fillId="11" borderId="6" xfId="0" applyFont="1" applyFill="1" applyBorder="1"/>
    <xf numFmtId="0" fontId="4" fillId="4" borderId="6" xfId="0" applyFont="1" applyFill="1" applyBorder="1"/>
    <xf numFmtId="0" fontId="4" fillId="0" borderId="0" xfId="0" applyFont="1"/>
    <xf numFmtId="0" fontId="1" fillId="0" borderId="1" xfId="0" applyFont="1" applyFill="1" applyBorder="1"/>
    <xf numFmtId="0" fontId="0" fillId="9" borderId="1" xfId="0" applyFont="1" applyFill="1" applyBorder="1"/>
    <xf numFmtId="0" fontId="1" fillId="9" borderId="1" xfId="0" applyFont="1" applyFill="1" applyBorder="1"/>
    <xf numFmtId="0" fontId="1" fillId="0" borderId="0" xfId="0" applyFont="1"/>
    <xf numFmtId="0" fontId="4" fillId="0" borderId="1" xfId="0" applyFont="1" applyFill="1" applyBorder="1"/>
  </cellXfs>
  <cellStyles count="1">
    <cellStyle name="Normal" xfId="0" builtinId="0"/>
  </cellStyles>
  <dxfs count="15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9" defaultPivotStyle="PivotStyleMedium4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228600</xdr:colOff>
      <xdr:row>47</xdr:row>
      <xdr:rowOff>91440</xdr:rowOff>
    </xdr:to>
    <xdr:sp macro="" textlink="">
      <xdr:nvSpPr>
        <xdr:cNvPr id="1059" name="Rectangle 35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228600</xdr:colOff>
      <xdr:row>47</xdr:row>
      <xdr:rowOff>91440</xdr:rowOff>
    </xdr:to>
    <xdr:sp macro="" textlink="">
      <xdr:nvSpPr>
        <xdr:cNvPr id="2" name="AutoShape 35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80435" y="2414270"/>
    <xdr:ext cx="1828800" cy="447675"/>
    <xdr:pic>
      <xdr:nvPicPr>
        <xdr:cNvPr id="2" name="image0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435" y="2414270"/>
          <a:ext cx="1828800" cy="447675"/>
        </a:xfrm>
        <a:prstGeom prst="rect">
          <a:avLst/>
        </a:prstGeom>
        <a:noFill/>
      </xdr:spPr>
    </xdr:pic>
    <xdr:clientData fLocksWithSheet="0"/>
  </xdr:absoluteAnchor>
  <xdr:absoluteAnchor>
    <xdr:pos x="3572510" y="1797050"/>
    <xdr:ext cx="1543050" cy="419100"/>
    <xdr:pic>
      <xdr:nvPicPr>
        <xdr:cNvPr id="3" name="image0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72510" y="1797050"/>
          <a:ext cx="1543050" cy="419100"/>
        </a:xfrm>
        <a:prstGeom prst="rect">
          <a:avLst/>
        </a:prstGeom>
        <a:noFill/>
      </xdr:spPr>
    </xdr:pic>
    <xdr:clientData fLocksWithSheet="0"/>
  </xdr:absoluteAnchor>
  <xdr:absoluteAnchor>
    <xdr:pos x="4815205" y="3097530"/>
    <xdr:ext cx="1238250" cy="485775"/>
    <xdr:pic>
      <xdr:nvPicPr>
        <xdr:cNvPr id="4" name="image0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15205" y="3097530"/>
          <a:ext cx="1238250" cy="485775"/>
        </a:xfrm>
        <a:prstGeom prst="rect">
          <a:avLst/>
        </a:prstGeom>
        <a:noFill/>
      </xdr:spPr>
    </xdr:pic>
    <xdr:clientData fLocksWithSheet="0"/>
  </xdr:absoluteAnchor>
  <xdr:absoluteAnchor>
    <xdr:pos x="1762125" y="3747770"/>
    <xdr:ext cx="1047115" cy="458470"/>
    <xdr:pic>
      <xdr:nvPicPr>
        <xdr:cNvPr id="5" name="image05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62125" y="3747770"/>
          <a:ext cx="1047115" cy="458470"/>
        </a:xfrm>
        <a:prstGeom prst="rect">
          <a:avLst/>
        </a:prstGeom>
        <a:noFill/>
      </xdr:spPr>
    </xdr:pic>
    <xdr:clientData fLocksWithSheet="0"/>
  </xdr:absoluteAnchor>
  <xdr:absoluteAnchor>
    <xdr:pos x="5219065" y="4347210"/>
    <xdr:ext cx="1171575" cy="447675"/>
    <xdr:pic>
      <xdr:nvPicPr>
        <xdr:cNvPr id="6" name="image1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19065" y="4347210"/>
          <a:ext cx="1171575" cy="447675"/>
        </a:xfrm>
        <a:prstGeom prst="rect">
          <a:avLst/>
        </a:prstGeom>
        <a:noFill/>
      </xdr:spPr>
    </xdr:pic>
    <xdr:clientData fLocksWithSheet="0"/>
  </xdr:absoluteAnchor>
  <xdr:absoluteAnchor>
    <xdr:pos x="4842510" y="5039995"/>
    <xdr:ext cx="809625" cy="438150"/>
    <xdr:pic>
      <xdr:nvPicPr>
        <xdr:cNvPr id="7" name="image0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842510" y="5039995"/>
          <a:ext cx="809625" cy="438150"/>
        </a:xfrm>
        <a:prstGeom prst="rect">
          <a:avLst/>
        </a:prstGeom>
        <a:noFill/>
      </xdr:spPr>
    </xdr:pic>
    <xdr:clientData fLocksWithSheet="0"/>
  </xdr:absoluteAnchor>
  <xdr:absoluteAnchor>
    <xdr:pos x="5229225" y="6678930"/>
    <xdr:ext cx="2628900" cy="323850"/>
    <xdr:pic>
      <xdr:nvPicPr>
        <xdr:cNvPr id="8" name="image01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229225" y="6678930"/>
          <a:ext cx="2628900" cy="323850"/>
        </a:xfrm>
        <a:prstGeom prst="rect">
          <a:avLst/>
        </a:prstGeom>
        <a:noFill/>
      </xdr:spPr>
    </xdr:pic>
    <xdr:clientData fLocksWithSheet="0"/>
  </xdr:absoluteAnchor>
  <xdr:absoluteAnchor>
    <xdr:pos x="1831975" y="7674610"/>
    <xdr:ext cx="2209800" cy="371475"/>
    <xdr:pic>
      <xdr:nvPicPr>
        <xdr:cNvPr id="9" name="image03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31975" y="7674610"/>
          <a:ext cx="2209800" cy="371475"/>
        </a:xfrm>
        <a:prstGeom prst="rect">
          <a:avLst/>
        </a:prstGeom>
        <a:solidFill>
          <a:srgbClr val="FFFF00"/>
        </a:solidFill>
      </xdr:spPr>
    </xdr:pic>
    <xdr:clientData fLocksWithSheet="0"/>
  </xdr:absoluteAnchor>
  <xdr:absoluteAnchor>
    <xdr:pos x="5259705" y="7357110"/>
    <xdr:ext cx="2628900" cy="323850"/>
    <xdr:pic>
      <xdr:nvPicPr>
        <xdr:cNvPr id="10" name="image01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259705" y="7357110"/>
          <a:ext cx="2628900" cy="323850"/>
        </a:xfrm>
        <a:prstGeom prst="rect">
          <a:avLst/>
        </a:prstGeom>
        <a:noFill/>
      </xdr:spPr>
    </xdr:pic>
    <xdr:clientData fLocksWithSheet="0"/>
  </xdr:absoluteAnchor>
  <xdr:absoluteAnchor>
    <xdr:pos x="1772285" y="6851650"/>
    <xdr:ext cx="1428750" cy="200025"/>
    <xdr:pic>
      <xdr:nvPicPr>
        <xdr:cNvPr id="11" name="image00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72285" y="6851650"/>
          <a:ext cx="1428750" cy="200025"/>
        </a:xfrm>
        <a:prstGeom prst="rect">
          <a:avLst/>
        </a:prstGeom>
        <a:noFill/>
      </xdr:spPr>
    </xdr:pic>
    <xdr:clientData fLocksWithSheet="0"/>
  </xdr:absoluteAnchor>
  <xdr:absoluteAnchor>
    <xdr:pos x="10165715" y="5998210"/>
    <xdr:ext cx="1133475" cy="457200"/>
    <xdr:pic>
      <xdr:nvPicPr>
        <xdr:cNvPr id="12" name="image21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165715" y="5998210"/>
          <a:ext cx="1133475" cy="457200"/>
        </a:xfrm>
        <a:prstGeom prst="rect">
          <a:avLst/>
        </a:prstGeom>
        <a:noFill/>
      </xdr:spPr>
    </xdr:pic>
    <xdr:clientData fLocksWithSheet="0"/>
  </xdr:absoluteAnchor>
  <xdr:absoluteAnchor>
    <xdr:pos x="12125325" y="5738495"/>
    <xdr:ext cx="1788795" cy="743586"/>
    <xdr:pic>
      <xdr:nvPicPr>
        <xdr:cNvPr id="13" name="image14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125325" y="5738495"/>
          <a:ext cx="1788795" cy="743586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75"/>
  <sheetViews>
    <sheetView tabSelected="1" workbookViewId="0">
      <pane xSplit="4" ySplit="2" topLeftCell="R143" activePane="bottomRight" state="frozen"/>
      <selection pane="topRight" activeCell="E1" sqref="E1"/>
      <selection pane="bottomLeft" activeCell="A3" sqref="A3"/>
      <selection pane="bottomRight" activeCell="T143" sqref="T143"/>
    </sheetView>
  </sheetViews>
  <sheetFormatPr defaultColWidth="17.33203125" defaultRowHeight="15.75" customHeight="1"/>
  <cols>
    <col min="1" max="1" width="4.109375" customWidth="1"/>
    <col min="2" max="2" width="9.6640625" customWidth="1"/>
    <col min="3" max="3" width="8.44140625" customWidth="1"/>
    <col min="4" max="4" width="21.5546875" customWidth="1"/>
    <col min="5" max="5" width="9.33203125" customWidth="1"/>
    <col min="6" max="6" width="8.88671875" customWidth="1"/>
    <col min="7" max="12" width="3.33203125" customWidth="1"/>
    <col min="13" max="13" width="12.6640625" customWidth="1"/>
    <col min="14" max="14" width="13.109375" customWidth="1"/>
    <col min="15" max="15" width="14.5546875" customWidth="1"/>
    <col min="16" max="16" width="6.44140625" customWidth="1"/>
    <col min="17" max="17" width="11.6640625" customWidth="1"/>
    <col min="18" max="18" width="14.5546875" customWidth="1"/>
    <col min="19" max="19" width="6.88671875" customWidth="1"/>
    <col min="20" max="20" width="11.5546875" customWidth="1"/>
    <col min="21" max="21" width="14.88671875" customWidth="1"/>
    <col min="22" max="22" width="6.5546875" customWidth="1"/>
    <col min="23" max="23" width="13.5546875" customWidth="1"/>
    <col min="24" max="24" width="15.109375" customWidth="1"/>
    <col min="25" max="25" width="6.5546875" customWidth="1"/>
    <col min="26" max="26" width="12.88671875" customWidth="1"/>
    <col min="27" max="27" width="15" customWidth="1"/>
    <col min="28" max="28" width="6.44140625" customWidth="1"/>
    <col min="29" max="29" width="21.5546875" customWidth="1"/>
    <col min="30" max="30" width="14.88671875" customWidth="1"/>
    <col min="31" max="31" width="7.109375" customWidth="1"/>
    <col min="32" max="32" width="14" customWidth="1"/>
    <col min="33" max="33" width="15.6640625" customWidth="1"/>
    <col min="34" max="34" width="6.88671875" customWidth="1"/>
    <col min="35" max="35" width="13" customWidth="1"/>
    <col min="36" max="36" width="15.109375" customWidth="1"/>
    <col min="37" max="37" width="7.109375" customWidth="1"/>
    <col min="38" max="38" width="11.6640625" customWidth="1"/>
    <col min="39" max="39" width="14.88671875" customWidth="1"/>
    <col min="40" max="40" width="8" customWidth="1"/>
    <col min="41" max="41" width="10.6640625" customWidth="1"/>
    <col min="42" max="42" width="15.6640625" customWidth="1"/>
    <col min="43" max="43" width="7.88671875" customWidth="1"/>
    <col min="44" max="45" width="14.44140625" customWidth="1"/>
    <col min="46" max="46" width="4" customWidth="1"/>
    <col min="47" max="47" width="3" customWidth="1"/>
    <col min="48" max="48" width="3.33203125" customWidth="1"/>
  </cols>
  <sheetData>
    <row r="1" spans="1:48" ht="13.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T1" s="3"/>
      <c r="AU1" s="3"/>
      <c r="AV1" s="3"/>
    </row>
    <row r="2" spans="1:48" ht="12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7" t="s">
        <v>13</v>
      </c>
      <c r="N2" s="6" t="s">
        <v>14</v>
      </c>
      <c r="O2" s="9" t="s">
        <v>15</v>
      </c>
      <c r="P2" s="8" t="s">
        <v>16</v>
      </c>
      <c r="Q2" s="6" t="s">
        <v>17</v>
      </c>
      <c r="R2" s="9" t="s">
        <v>18</v>
      </c>
      <c r="S2" s="8" t="s">
        <v>19</v>
      </c>
      <c r="T2" s="6" t="s">
        <v>20</v>
      </c>
      <c r="U2" s="9" t="s">
        <v>21</v>
      </c>
      <c r="V2" s="8" t="s">
        <v>22</v>
      </c>
      <c r="W2" s="6" t="s">
        <v>23</v>
      </c>
      <c r="X2" s="9" t="s">
        <v>24</v>
      </c>
      <c r="Y2" s="8" t="s">
        <v>25</v>
      </c>
      <c r="Z2" s="10" t="s">
        <v>26</v>
      </c>
      <c r="AA2" s="9" t="s">
        <v>27</v>
      </c>
      <c r="AB2" s="8" t="s">
        <v>28</v>
      </c>
      <c r="AC2" s="6" t="s">
        <v>29</v>
      </c>
      <c r="AD2" s="9" t="s">
        <v>30</v>
      </c>
      <c r="AE2" s="8" t="s">
        <v>31</v>
      </c>
      <c r="AF2" s="6" t="s">
        <v>32</v>
      </c>
      <c r="AG2" s="9" t="s">
        <v>33</v>
      </c>
      <c r="AH2" s="8" t="s">
        <v>34</v>
      </c>
      <c r="AI2" s="6" t="s">
        <v>35</v>
      </c>
      <c r="AJ2" s="9" t="s">
        <v>36</v>
      </c>
      <c r="AK2" s="8" t="s">
        <v>37</v>
      </c>
      <c r="AL2" s="6" t="s">
        <v>38</v>
      </c>
      <c r="AM2" s="9" t="s">
        <v>39</v>
      </c>
      <c r="AN2" s="8" t="s">
        <v>40</v>
      </c>
      <c r="AO2" s="6" t="s">
        <v>41</v>
      </c>
      <c r="AP2" s="9" t="s">
        <v>42</v>
      </c>
      <c r="AQ2" s="8" t="s">
        <v>43</v>
      </c>
      <c r="AR2" s="11" t="s">
        <v>44</v>
      </c>
      <c r="AS2" s="12" t="s">
        <v>45</v>
      </c>
      <c r="AT2" s="12">
        <v>11</v>
      </c>
      <c r="AU2" s="12" t="s">
        <v>46</v>
      </c>
      <c r="AV2" s="12">
        <v>12</v>
      </c>
    </row>
    <row r="3" spans="1:48" ht="12.75" customHeight="1">
      <c r="A3" s="13">
        <v>1</v>
      </c>
      <c r="B3" s="14">
        <v>41971.77984458334</v>
      </c>
      <c r="C3" s="15" t="s">
        <v>47</v>
      </c>
      <c r="D3" s="15" t="s">
        <v>48</v>
      </c>
      <c r="E3" s="15">
        <v>239617</v>
      </c>
      <c r="F3" s="16">
        <v>1</v>
      </c>
      <c r="G3" s="16">
        <f t="shared" ref="G3:G34" si="0">INT(E3/100000)</f>
        <v>2</v>
      </c>
      <c r="H3" s="16">
        <f t="shared" ref="H3:H34" si="1">INT(($E3-100000*G3)/10000)</f>
        <v>3</v>
      </c>
      <c r="I3" s="16">
        <f t="shared" ref="I3:I34" si="2">INT(($E3-100000*G3-10000*H3)/1000)</f>
        <v>9</v>
      </c>
      <c r="J3" s="16">
        <f t="shared" ref="J3:J34" si="3">INT(($E3-100000*$G3-10000*$H3-1000*$I3)/100)</f>
        <v>6</v>
      </c>
      <c r="K3" s="16">
        <f t="shared" ref="K3:K34" si="4">INT(($E3-100000*$G3-10000*$H3-1000*$I3-100*$J3)/10)</f>
        <v>1</v>
      </c>
      <c r="L3" s="16">
        <f t="shared" ref="L3:L34" si="5">INT(($E3-100000*$G3-10000*$H3-1000*$I3-100*$J3-10*$K3))</f>
        <v>7</v>
      </c>
      <c r="M3" s="17">
        <v>2</v>
      </c>
      <c r="N3" s="15" t="s">
        <v>49</v>
      </c>
      <c r="O3" s="18">
        <f t="shared" ref="O3:O34" si="6">10*LOG10((10^((80+L3+10*LOG10(10000+(K3*10+L3)*100))/10)+10^((90+K3+10*LOG10(1000+(J3*10+K3)*100))/10)+10^((100+I3+10*LOG10(2000+(J3*10+K3)*100))/10))/(16*3600))</f>
        <v>100.57940759631563</v>
      </c>
      <c r="P3" s="17">
        <f t="shared" ref="P3:P34" si="7">IF(N3="",0,IF(EXACT(RIGHT(N3,5),"dB(A)"),IF(ABS(VALUE(LEFT(N3,FIND(" ",N3,1)))-O3)&lt;=0.5,1,-1),-1))</f>
        <v>1</v>
      </c>
      <c r="Q3" s="15" t="s">
        <v>50</v>
      </c>
      <c r="R3" s="18">
        <f t="shared" ref="R3:R34" si="8">10*LOG10((10^((80+L3+10*LOG10(10000+(K3*10+L3)*100))/10)+10^((90+K3+10*LOG10(1000+(J3*10+K3)*100))/10)+10^((100+I3+10*LOG10(2000+(J3*10+K3)*100))/10))/(16*3600))+10*LOG10(7.5/(50+L3))</f>
        <v>91.771271673507727</v>
      </c>
      <c r="S3" s="17">
        <f t="shared" ref="S3:S34" si="9">IF(Q3="",0,IF(EXACT(RIGHT(Q3,5),"dB(A)"),IF(ABS(VALUE(LEFT(Q3,FIND(" ",Q3,1)))-R3)&lt;=0.5,1,-1),-1))</f>
        <v>1</v>
      </c>
      <c r="T3" s="15" t="s">
        <v>51</v>
      </c>
      <c r="U3" s="18">
        <f t="shared" ref="U3:U34" si="10">10*LOG10((10^((80+L3+10*LOG10(10000+(K3*10+L3)*100))/10)+10^((90+K3+10*LOG10(1000+(J3*10+K3)*100))/10)+10^((100+I3+10*LOG10(2000+(J3*10+K3)*100))/10))/(16*3600))+10*LOG10(7.5/(50+L3))+10*LOG10((2+K3)/8)</f>
        <v>87.511584350784915</v>
      </c>
      <c r="V3" s="17">
        <f t="shared" ref="V3:V34" si="11">IF(T3="",0,IF(EXACT(RIGHT(T3,5),"dB(A)"),IF(ABS(VALUE(LEFT(T3,FIND(" ",T3,1)))-U3)&lt;=0.5,1,-1),-1))</f>
        <v>1</v>
      </c>
      <c r="W3" s="15">
        <v>0.93300000000000005</v>
      </c>
      <c r="X3" s="19">
        <f t="shared" ref="X3:X34" si="12">0.16*(200+K3*10+L3)/(10+J3/2)*(1/(2+K3/5)-1/(6+L3/2))</f>
        <v>0.93285241074714753</v>
      </c>
      <c r="Y3" s="17">
        <f t="shared" ref="Y3:Y34" si="13">IF(W3="",0,IF(ABS((W3-X3)/X3)&lt;=0.05,1,-1))</f>
        <v>1</v>
      </c>
      <c r="Z3" s="15" t="s">
        <v>52</v>
      </c>
      <c r="AA3" s="18">
        <f t="shared" ref="AA3:AA34" si="14">10*LOG10((6+L3/2)/(2+K3/5))</f>
        <v>6.3530092446664144</v>
      </c>
      <c r="AB3" s="17">
        <f t="shared" ref="AB3:AB45" si="15">IF(Z3="",0,IF(EXACT(RIGHT(Z3,2),"dB"),IF(ABS(VALUE(LEFT(Z3,FIND(" ",Z3,1)))-AA3)&lt;=0.5,1,-1),-1))</f>
        <v>1</v>
      </c>
      <c r="AC3" s="15">
        <v>0.46460000000000001</v>
      </c>
      <c r="AD3" s="19">
        <f t="shared" ref="AD3:AD34" si="16">1-(((0.00002*10^((90+L3)/20))-(0.00002*10^((80+K3)/20)))/((0.00002*10^((90+L3)/20))+(0.00002*10^((80+K3)/20))))^2</f>
        <v>0.47236305533567569</v>
      </c>
      <c r="AE3" s="17">
        <f t="shared" ref="AE3:AE34" si="17">IF(AC3="",0,IF(ABS((AC3-AD3)/AD3)&lt;=0.05,1,-1))</f>
        <v>1</v>
      </c>
      <c r="AF3" s="15">
        <v>0.27</v>
      </c>
      <c r="AG3" s="19">
        <f t="shared" ref="AG3:AG34" si="18">1-(1-10^(((85+K3/2)-(90+L3/2))/10))/(1+10^(((85+K3/2)-(90+L3/2))/10))</f>
        <v>0.27361377720641988</v>
      </c>
      <c r="AH3" s="17">
        <f t="shared" ref="AH3:AH34" si="19">IF(AF3="",0,IF(ABS((AF3-AG3)/AG3)&lt;=0.05,1,-1))</f>
        <v>1</v>
      </c>
      <c r="AI3" s="15">
        <v>0.91</v>
      </c>
      <c r="AJ3" s="19">
        <f t="shared" ref="AJ3:AJ34" si="20">1-10^(((85+K3/2)-(90+L3))/10)*((1+L3/20+2*(0.2+K3/100))/(1+L3/20))^2</f>
        <v>0.87830324565722551</v>
      </c>
      <c r="AK3" s="17">
        <f t="shared" ref="AK3:AK34" si="21">IF(AI3="",0,IF(ABS((AI3-AJ3)/AJ3)&lt;=0.15,1,-1))</f>
        <v>1</v>
      </c>
      <c r="AL3" s="15" t="s">
        <v>53</v>
      </c>
      <c r="AM3" s="18">
        <f t="shared" ref="AM3:AM34" si="22">10*LOG10(10^((60+K3)/10)+10^((60+K3-(1+L3/3))/10))</f>
        <v>62.655882067927593</v>
      </c>
      <c r="AN3" s="17">
        <f t="shared" ref="AN3:AN34" si="23">IF(AL3="",0,IF(EXACT(RIGHT(AL3,5),"dB(A)"),IF(ABS(VALUE(LEFT(AL3,FIND(" ",AL3,1)))-AM3)&lt;=0.5,1,-1),-1))</f>
        <v>1</v>
      </c>
      <c r="AO3" s="15"/>
      <c r="AP3" s="18">
        <f t="shared" ref="AP3:AP34" si="24">10*LOG10(10^((60+K3)/10)+10^((60+K3-(1+L3/3)+10*LOG10((10+L3)/((10+L3)+2*(4+J3/3))))/10))</f>
        <v>62.045189101059364</v>
      </c>
      <c r="AQ3" s="17">
        <f t="shared" ref="AQ3:AQ34" si="25">IF(AO3="",0,IF(EXACT(RIGHT(AO3,5),"dB(A)"),IF(ABS(VALUE(LEFT(AO3,FIND(" ",AO3,1)))-AP3)&lt;=0.5,1,-1),-1))</f>
        <v>0</v>
      </c>
      <c r="AR3" s="20">
        <f t="shared" ref="AR3:AR34" si="26">M3+P3+S3+V3+Y3+AB3+AE3+AH3+AK3+AN3+AQ3</f>
        <v>11</v>
      </c>
      <c r="AT3" s="3"/>
      <c r="AU3" s="3"/>
      <c r="AV3" s="3"/>
    </row>
    <row r="4" spans="1:48" ht="12.75" customHeight="1">
      <c r="A4" s="13">
        <v>2</v>
      </c>
      <c r="B4" s="14">
        <v>41971.784930937501</v>
      </c>
      <c r="C4" s="15" t="s">
        <v>54</v>
      </c>
      <c r="D4" s="15" t="s">
        <v>55</v>
      </c>
      <c r="E4" s="15">
        <v>105709</v>
      </c>
      <c r="F4" s="16">
        <v>1</v>
      </c>
      <c r="G4" s="16">
        <f t="shared" si="0"/>
        <v>1</v>
      </c>
      <c r="H4" s="16">
        <f t="shared" si="1"/>
        <v>0</v>
      </c>
      <c r="I4" s="16">
        <f t="shared" si="2"/>
        <v>5</v>
      </c>
      <c r="J4" s="16">
        <f t="shared" si="3"/>
        <v>7</v>
      </c>
      <c r="K4" s="16">
        <f t="shared" si="4"/>
        <v>0</v>
      </c>
      <c r="L4" s="16">
        <f t="shared" si="5"/>
        <v>9</v>
      </c>
      <c r="M4" s="17">
        <v>2</v>
      </c>
      <c r="N4" s="15" t="s">
        <v>56</v>
      </c>
      <c r="O4" s="18">
        <f t="shared" si="6"/>
        <v>97.185235540879788</v>
      </c>
      <c r="P4" s="17">
        <f t="shared" si="7"/>
        <v>1</v>
      </c>
      <c r="Q4" s="15" t="s">
        <v>57</v>
      </c>
      <c r="R4" s="18">
        <f t="shared" si="8"/>
        <v>88.227328058375349</v>
      </c>
      <c r="S4" s="17">
        <f t="shared" si="9"/>
        <v>1</v>
      </c>
      <c r="T4" s="15" t="s">
        <v>58</v>
      </c>
      <c r="U4" s="18">
        <f t="shared" si="10"/>
        <v>82.206728145095724</v>
      </c>
      <c r="V4" s="17">
        <f t="shared" si="11"/>
        <v>1</v>
      </c>
      <c r="W4" s="15">
        <v>1.0029999999999999</v>
      </c>
      <c r="X4" s="19">
        <f t="shared" si="12"/>
        <v>1.0026102292768959</v>
      </c>
      <c r="Y4" s="17">
        <f t="shared" si="13"/>
        <v>1</v>
      </c>
      <c r="Z4" s="15" t="s">
        <v>59</v>
      </c>
      <c r="AA4" s="18">
        <f t="shared" si="14"/>
        <v>7.2015930340595693</v>
      </c>
      <c r="AB4" s="17">
        <f t="shared" si="15"/>
        <v>1</v>
      </c>
      <c r="AC4" s="15">
        <v>0.36299999999999999</v>
      </c>
      <c r="AD4" s="19">
        <f t="shared" si="16"/>
        <v>0.36282129461025003</v>
      </c>
      <c r="AE4" s="17">
        <f t="shared" si="17"/>
        <v>1</v>
      </c>
      <c r="AF4" s="15">
        <v>0.19800000000000001</v>
      </c>
      <c r="AG4" s="19">
        <f t="shared" si="18"/>
        <v>0.20176525671344658</v>
      </c>
      <c r="AH4" s="17">
        <f t="shared" si="19"/>
        <v>1</v>
      </c>
      <c r="AI4" s="15">
        <v>0.94899999999999995</v>
      </c>
      <c r="AJ4" s="19">
        <f t="shared" si="20"/>
        <v>0.93519515856269464</v>
      </c>
      <c r="AK4" s="17">
        <f t="shared" si="21"/>
        <v>1</v>
      </c>
      <c r="AL4" s="15" t="s">
        <v>60</v>
      </c>
      <c r="AM4" s="18">
        <f t="shared" si="22"/>
        <v>61.455404631092932</v>
      </c>
      <c r="AN4" s="17">
        <f t="shared" si="23"/>
        <v>1</v>
      </c>
      <c r="AO4" s="15"/>
      <c r="AP4" s="18">
        <f t="shared" si="24"/>
        <v>60.930237390025148</v>
      </c>
      <c r="AQ4" s="17">
        <f t="shared" si="25"/>
        <v>0</v>
      </c>
      <c r="AR4" s="20">
        <f t="shared" si="26"/>
        <v>11</v>
      </c>
      <c r="AT4" s="3"/>
      <c r="AU4" s="3"/>
      <c r="AV4" s="3"/>
    </row>
    <row r="5" spans="1:48" ht="12.75" customHeight="1">
      <c r="A5" s="13">
        <v>3</v>
      </c>
      <c r="B5" s="14">
        <v>41971.784316076388</v>
      </c>
      <c r="C5" s="15" t="s">
        <v>61</v>
      </c>
      <c r="D5" s="15" t="s">
        <v>62</v>
      </c>
      <c r="E5" s="15">
        <v>256146</v>
      </c>
      <c r="F5" s="16">
        <v>1</v>
      </c>
      <c r="G5" s="16">
        <f t="shared" si="0"/>
        <v>2</v>
      </c>
      <c r="H5" s="16">
        <f t="shared" si="1"/>
        <v>5</v>
      </c>
      <c r="I5" s="16">
        <f t="shared" si="2"/>
        <v>6</v>
      </c>
      <c r="J5" s="16">
        <f t="shared" si="3"/>
        <v>1</v>
      </c>
      <c r="K5" s="16">
        <f t="shared" si="4"/>
        <v>4</v>
      </c>
      <c r="L5" s="16">
        <f t="shared" si="5"/>
        <v>6</v>
      </c>
      <c r="M5" s="17">
        <v>2</v>
      </c>
      <c r="N5" s="15" t="s">
        <v>63</v>
      </c>
      <c r="O5" s="18">
        <f t="shared" si="6"/>
        <v>94.074774493546329</v>
      </c>
      <c r="P5" s="17">
        <f t="shared" si="7"/>
        <v>1</v>
      </c>
      <c r="Q5" s="15" t="s">
        <v>64</v>
      </c>
      <c r="R5" s="18">
        <f t="shared" si="8"/>
        <v>85.343506857401323</v>
      </c>
      <c r="S5" s="17">
        <f t="shared" si="9"/>
        <v>1</v>
      </c>
      <c r="T5" s="15" t="s">
        <v>65</v>
      </c>
      <c r="U5" s="18">
        <f t="shared" si="10"/>
        <v>84.094119491318324</v>
      </c>
      <c r="V5" s="17">
        <f t="shared" si="11"/>
        <v>1</v>
      </c>
      <c r="W5" s="15">
        <v>0.92230000000000001</v>
      </c>
      <c r="X5" s="19">
        <f t="shared" si="12"/>
        <v>0.9222675736961452</v>
      </c>
      <c r="Y5" s="17">
        <f t="shared" si="13"/>
        <v>1</v>
      </c>
      <c r="Z5" s="15" t="s">
        <v>66</v>
      </c>
      <c r="AA5" s="18">
        <f t="shared" si="14"/>
        <v>5.0708447809710568</v>
      </c>
      <c r="AB5" s="17">
        <f t="shared" si="15"/>
        <v>1</v>
      </c>
      <c r="AC5" s="15">
        <v>0.64180000000000004</v>
      </c>
      <c r="AD5" s="19">
        <f t="shared" si="16"/>
        <v>0.64182171093725238</v>
      </c>
      <c r="AE5" s="17">
        <f t="shared" si="17"/>
        <v>1</v>
      </c>
      <c r="AF5" s="15">
        <v>0.3952</v>
      </c>
      <c r="AG5" s="19">
        <f t="shared" si="18"/>
        <v>0.4015200178262035</v>
      </c>
      <c r="AH5" s="17">
        <f t="shared" si="19"/>
        <v>1</v>
      </c>
      <c r="AI5" s="15">
        <v>0.82699999999999996</v>
      </c>
      <c r="AJ5" s="19">
        <f t="shared" si="20"/>
        <v>0.76397755770836462</v>
      </c>
      <c r="AK5" s="17">
        <f t="shared" si="21"/>
        <v>1</v>
      </c>
      <c r="AL5" s="15" t="s">
        <v>67</v>
      </c>
      <c r="AM5" s="18">
        <f t="shared" si="22"/>
        <v>65.764348624364871</v>
      </c>
      <c r="AN5" s="17">
        <f t="shared" si="23"/>
        <v>1</v>
      </c>
      <c r="AO5" s="15"/>
      <c r="AP5" s="18">
        <f t="shared" si="24"/>
        <v>65.22246825752832</v>
      </c>
      <c r="AQ5" s="17">
        <f t="shared" si="25"/>
        <v>0</v>
      </c>
      <c r="AR5" s="20">
        <f t="shared" si="26"/>
        <v>11</v>
      </c>
      <c r="AT5" s="3"/>
      <c r="AU5" s="3"/>
      <c r="AV5" s="3"/>
    </row>
    <row r="6" spans="1:48" ht="12.75" customHeight="1">
      <c r="A6" s="13">
        <v>4</v>
      </c>
      <c r="B6" s="14">
        <v>41971.786701793986</v>
      </c>
      <c r="C6" s="15" t="s">
        <v>68</v>
      </c>
      <c r="D6" s="15" t="s">
        <v>69</v>
      </c>
      <c r="E6" s="15">
        <v>239167</v>
      </c>
      <c r="F6" s="16">
        <v>1</v>
      </c>
      <c r="G6" s="16">
        <f t="shared" si="0"/>
        <v>2</v>
      </c>
      <c r="H6" s="16">
        <f t="shared" si="1"/>
        <v>3</v>
      </c>
      <c r="I6" s="16">
        <f t="shared" si="2"/>
        <v>9</v>
      </c>
      <c r="J6" s="16">
        <f t="shared" si="3"/>
        <v>1</v>
      </c>
      <c r="K6" s="16">
        <f t="shared" si="4"/>
        <v>6</v>
      </c>
      <c r="L6" s="16">
        <f t="shared" si="5"/>
        <v>7</v>
      </c>
      <c r="M6" s="17">
        <v>2</v>
      </c>
      <c r="N6" s="15" t="s">
        <v>70</v>
      </c>
      <c r="O6" s="18">
        <f t="shared" si="6"/>
        <v>97.234197212660632</v>
      </c>
      <c r="P6" s="17">
        <f t="shared" si="7"/>
        <v>1</v>
      </c>
      <c r="Q6" s="15" t="s">
        <v>71</v>
      </c>
      <c r="R6" s="18">
        <f t="shared" si="8"/>
        <v>88.426061289852726</v>
      </c>
      <c r="S6" s="17">
        <f t="shared" si="9"/>
        <v>1</v>
      </c>
      <c r="T6" s="15" t="s">
        <v>72</v>
      </c>
      <c r="U6" s="18">
        <f t="shared" si="10"/>
        <v>88.426061289852726</v>
      </c>
      <c r="V6" s="17">
        <f t="shared" si="11"/>
        <v>1</v>
      </c>
      <c r="W6" s="15">
        <v>0.84299999999999997</v>
      </c>
      <c r="X6" s="19">
        <f t="shared" si="12"/>
        <v>0.84315789473684211</v>
      </c>
      <c r="Y6" s="17">
        <f t="shared" si="13"/>
        <v>1</v>
      </c>
      <c r="Z6" s="15" t="s">
        <v>73</v>
      </c>
      <c r="AA6" s="18">
        <f t="shared" si="14"/>
        <v>4.7257362696894178</v>
      </c>
      <c r="AB6" s="17">
        <f t="shared" si="15"/>
        <v>1</v>
      </c>
      <c r="AC6" s="15">
        <v>0.68600000000000005</v>
      </c>
      <c r="AD6" s="19">
        <f t="shared" si="16"/>
        <v>0.68610961986654484</v>
      </c>
      <c r="AE6" s="17">
        <f t="shared" si="17"/>
        <v>1</v>
      </c>
      <c r="AF6" s="15">
        <v>0.432</v>
      </c>
      <c r="AG6" s="19">
        <f t="shared" si="18"/>
        <v>0.4397407920136831</v>
      </c>
      <c r="AH6" s="17">
        <f t="shared" si="19"/>
        <v>1</v>
      </c>
      <c r="AI6" s="15">
        <v>0.82499999999999996</v>
      </c>
      <c r="AJ6" s="19">
        <f t="shared" si="20"/>
        <v>0.75844519766787266</v>
      </c>
      <c r="AK6" s="17">
        <f t="shared" si="21"/>
        <v>1</v>
      </c>
      <c r="AL6" s="15" t="s">
        <v>74</v>
      </c>
      <c r="AM6" s="18">
        <f t="shared" si="22"/>
        <v>67.655882067927593</v>
      </c>
      <c r="AN6" s="17">
        <f t="shared" si="23"/>
        <v>1</v>
      </c>
      <c r="AO6" s="15"/>
      <c r="AP6" s="18">
        <f t="shared" si="24"/>
        <v>67.164184159936809</v>
      </c>
      <c r="AQ6" s="17">
        <f t="shared" si="25"/>
        <v>0</v>
      </c>
      <c r="AR6" s="20">
        <f t="shared" si="26"/>
        <v>11</v>
      </c>
      <c r="AT6" s="3"/>
      <c r="AU6" s="3"/>
      <c r="AV6" s="3"/>
    </row>
    <row r="7" spans="1:48" ht="12.75" customHeight="1">
      <c r="A7" s="13">
        <v>5</v>
      </c>
      <c r="B7" s="14">
        <v>41971.778701898147</v>
      </c>
      <c r="C7" s="15" t="s">
        <v>75</v>
      </c>
      <c r="D7" s="15" t="s">
        <v>76</v>
      </c>
      <c r="E7" s="15">
        <v>231703</v>
      </c>
      <c r="F7" s="16">
        <v>1</v>
      </c>
      <c r="G7" s="16">
        <f t="shared" si="0"/>
        <v>2</v>
      </c>
      <c r="H7" s="16">
        <f t="shared" si="1"/>
        <v>3</v>
      </c>
      <c r="I7" s="16">
        <f t="shared" si="2"/>
        <v>1</v>
      </c>
      <c r="J7" s="16">
        <f t="shared" si="3"/>
        <v>7</v>
      </c>
      <c r="K7" s="16">
        <f t="shared" si="4"/>
        <v>0</v>
      </c>
      <c r="L7" s="16">
        <f t="shared" si="5"/>
        <v>3</v>
      </c>
      <c r="M7" s="17">
        <v>2</v>
      </c>
      <c r="N7" s="15" t="s">
        <v>77</v>
      </c>
      <c r="O7" s="18">
        <f t="shared" si="6"/>
        <v>93.307462698843096</v>
      </c>
      <c r="P7" s="17">
        <f t="shared" si="7"/>
        <v>1</v>
      </c>
      <c r="Q7" s="15" t="s">
        <v>78</v>
      </c>
      <c r="R7" s="18">
        <f t="shared" si="8"/>
        <v>84.8153166367522</v>
      </c>
      <c r="S7" s="17">
        <f t="shared" si="9"/>
        <v>1</v>
      </c>
      <c r="T7" s="15" t="s">
        <v>79</v>
      </c>
      <c r="U7" s="18">
        <f t="shared" si="10"/>
        <v>78.794716723472575</v>
      </c>
      <c r="V7" s="17">
        <f t="shared" si="11"/>
        <v>1</v>
      </c>
      <c r="W7" s="15">
        <v>0.8821</v>
      </c>
      <c r="X7" s="19">
        <f t="shared" si="12"/>
        <v>0.88217283950617298</v>
      </c>
      <c r="Y7" s="17">
        <f t="shared" si="13"/>
        <v>1</v>
      </c>
      <c r="Z7" s="15" t="s">
        <v>80</v>
      </c>
      <c r="AA7" s="18">
        <f t="shared" si="14"/>
        <v>5.7403126772771884</v>
      </c>
      <c r="AB7" s="17">
        <f t="shared" si="15"/>
        <v>1</v>
      </c>
      <c r="AC7" s="15">
        <v>0.5978</v>
      </c>
      <c r="AD7" s="19">
        <f t="shared" si="16"/>
        <v>0.59784405160954046</v>
      </c>
      <c r="AE7" s="17">
        <f t="shared" si="17"/>
        <v>1</v>
      </c>
      <c r="AF7" s="15">
        <v>0.3599</v>
      </c>
      <c r="AG7" s="19">
        <f t="shared" si="18"/>
        <v>0.36584233160005142</v>
      </c>
      <c r="AH7" s="17">
        <f t="shared" si="19"/>
        <v>1</v>
      </c>
      <c r="AI7" s="15"/>
      <c r="AJ7" s="19">
        <f t="shared" si="20"/>
        <v>0.71208273006519285</v>
      </c>
      <c r="AK7" s="17">
        <f t="shared" si="21"/>
        <v>0</v>
      </c>
      <c r="AL7" s="15" t="s">
        <v>81</v>
      </c>
      <c r="AM7" s="18">
        <f t="shared" si="22"/>
        <v>62.1244260279434</v>
      </c>
      <c r="AN7" s="17">
        <f t="shared" si="23"/>
        <v>1</v>
      </c>
      <c r="AO7" s="15"/>
      <c r="AP7" s="18">
        <f t="shared" si="24"/>
        <v>61.204343416148809</v>
      </c>
      <c r="AQ7" s="17">
        <f t="shared" si="25"/>
        <v>0</v>
      </c>
      <c r="AR7" s="20">
        <f t="shared" si="26"/>
        <v>10</v>
      </c>
      <c r="AT7" s="3"/>
      <c r="AU7" s="3"/>
      <c r="AV7" s="3"/>
    </row>
    <row r="8" spans="1:48" ht="12.75" customHeight="1">
      <c r="A8" s="13">
        <v>6</v>
      </c>
      <c r="B8" s="14">
        <v>41971.772982546296</v>
      </c>
      <c r="C8" s="15" t="s">
        <v>82</v>
      </c>
      <c r="D8" s="15" t="s">
        <v>83</v>
      </c>
      <c r="E8" s="15">
        <v>242331</v>
      </c>
      <c r="F8" s="16">
        <v>1</v>
      </c>
      <c r="G8" s="16">
        <f t="shared" si="0"/>
        <v>2</v>
      </c>
      <c r="H8" s="16">
        <f t="shared" si="1"/>
        <v>4</v>
      </c>
      <c r="I8" s="16">
        <f t="shared" si="2"/>
        <v>2</v>
      </c>
      <c r="J8" s="16">
        <f t="shared" si="3"/>
        <v>3</v>
      </c>
      <c r="K8" s="16">
        <f t="shared" si="4"/>
        <v>3</v>
      </c>
      <c r="L8" s="16">
        <f t="shared" si="5"/>
        <v>1</v>
      </c>
      <c r="M8" s="17">
        <v>2</v>
      </c>
      <c r="N8" s="15" t="s">
        <v>84</v>
      </c>
      <c r="O8" s="18">
        <f t="shared" si="6"/>
        <v>92.137582247170272</v>
      </c>
      <c r="P8" s="17">
        <f t="shared" si="7"/>
        <v>1</v>
      </c>
      <c r="Q8" s="15" t="s">
        <v>85</v>
      </c>
      <c r="R8" s="18">
        <f t="shared" si="8"/>
        <v>83.812493120107916</v>
      </c>
      <c r="S8" s="17">
        <f t="shared" si="9"/>
        <v>1</v>
      </c>
      <c r="T8" s="15" t="s">
        <v>86</v>
      </c>
      <c r="U8" s="18">
        <f t="shared" si="10"/>
        <v>81.771293293548666</v>
      </c>
      <c r="V8" s="17">
        <f t="shared" si="11"/>
        <v>1</v>
      </c>
      <c r="W8" s="15">
        <v>0.74160000000000004</v>
      </c>
      <c r="X8" s="19">
        <f t="shared" si="12"/>
        <v>0.74167224080267546</v>
      </c>
      <c r="Y8" s="17">
        <f t="shared" si="13"/>
        <v>1</v>
      </c>
      <c r="Z8" s="15" t="s">
        <v>87</v>
      </c>
      <c r="AA8" s="18">
        <f t="shared" si="14"/>
        <v>3.9794000867203758</v>
      </c>
      <c r="AB8" s="17">
        <f t="shared" si="15"/>
        <v>1</v>
      </c>
      <c r="AC8" s="15">
        <v>0.81459999999999999</v>
      </c>
      <c r="AD8" s="19">
        <f t="shared" si="16"/>
        <v>0.81466501266300706</v>
      </c>
      <c r="AE8" s="17">
        <f t="shared" si="17"/>
        <v>1</v>
      </c>
      <c r="AF8" s="15">
        <v>0.56140000000000001</v>
      </c>
      <c r="AG8" s="19">
        <f t="shared" si="18"/>
        <v>0.56949449790160278</v>
      </c>
      <c r="AH8" s="17">
        <f t="shared" si="19"/>
        <v>1</v>
      </c>
      <c r="AI8" s="15"/>
      <c r="AJ8" s="19">
        <f t="shared" si="20"/>
        <v>0.26620407365852572</v>
      </c>
      <c r="AK8" s="17">
        <f t="shared" si="21"/>
        <v>0</v>
      </c>
      <c r="AL8" s="15" t="s">
        <v>88</v>
      </c>
      <c r="AM8" s="18">
        <f t="shared" si="22"/>
        <v>65.394602145473328</v>
      </c>
      <c r="AN8" s="17">
        <f t="shared" si="23"/>
        <v>1</v>
      </c>
      <c r="AO8" s="15"/>
      <c r="AP8" s="18">
        <f t="shared" si="24"/>
        <v>64.41555251504991</v>
      </c>
      <c r="AQ8" s="17">
        <f t="shared" si="25"/>
        <v>0</v>
      </c>
      <c r="AR8" s="20">
        <f t="shared" si="26"/>
        <v>10</v>
      </c>
      <c r="AT8" s="3"/>
      <c r="AU8" s="3"/>
      <c r="AV8" s="3"/>
    </row>
    <row r="9" spans="1:48" ht="12.75" customHeight="1">
      <c r="A9" s="13">
        <v>7</v>
      </c>
      <c r="B9" s="14">
        <v>41971.776007557877</v>
      </c>
      <c r="C9" s="15" t="s">
        <v>89</v>
      </c>
      <c r="D9" s="15" t="s">
        <v>90</v>
      </c>
      <c r="E9" s="15">
        <v>243616</v>
      </c>
      <c r="F9" s="16">
        <v>1</v>
      </c>
      <c r="G9" s="16">
        <f t="shared" si="0"/>
        <v>2</v>
      </c>
      <c r="H9" s="16">
        <f t="shared" si="1"/>
        <v>4</v>
      </c>
      <c r="I9" s="16">
        <f t="shared" si="2"/>
        <v>3</v>
      </c>
      <c r="J9" s="16">
        <f t="shared" si="3"/>
        <v>6</v>
      </c>
      <c r="K9" s="16">
        <f t="shared" si="4"/>
        <v>1</v>
      </c>
      <c r="L9" s="16">
        <f t="shared" si="5"/>
        <v>6</v>
      </c>
      <c r="M9" s="17">
        <v>2</v>
      </c>
      <c r="N9" s="15" t="s">
        <v>91</v>
      </c>
      <c r="O9" s="18">
        <f t="shared" si="6"/>
        <v>94.830438441308019</v>
      </c>
      <c r="P9" s="17">
        <f t="shared" si="7"/>
        <v>1</v>
      </c>
      <c r="Q9" s="15" t="s">
        <v>92</v>
      </c>
      <c r="R9" s="18">
        <f t="shared" si="8"/>
        <v>86.099170805163013</v>
      </c>
      <c r="S9" s="17">
        <f t="shared" si="9"/>
        <v>1</v>
      </c>
      <c r="T9" s="15" t="s">
        <v>93</v>
      </c>
      <c r="U9" s="18">
        <f t="shared" si="10"/>
        <v>81.839483482440201</v>
      </c>
      <c r="V9" s="17">
        <f t="shared" si="11"/>
        <v>1</v>
      </c>
      <c r="W9" s="15">
        <v>0.91300000000000003</v>
      </c>
      <c r="X9" s="19">
        <f t="shared" si="12"/>
        <v>0.91300699300699295</v>
      </c>
      <c r="Y9" s="17">
        <f t="shared" si="13"/>
        <v>1</v>
      </c>
      <c r="Z9" s="15" t="s">
        <v>94</v>
      </c>
      <c r="AA9" s="18">
        <f t="shared" si="14"/>
        <v>6.1181982861711859</v>
      </c>
      <c r="AB9" s="17">
        <f t="shared" si="15"/>
        <v>1</v>
      </c>
      <c r="AC9" s="15">
        <v>0.51270000000000004</v>
      </c>
      <c r="AD9" s="19">
        <f t="shared" si="16"/>
        <v>0.51273892206238436</v>
      </c>
      <c r="AE9" s="17">
        <f t="shared" si="17"/>
        <v>1</v>
      </c>
      <c r="AF9" s="15">
        <v>0.2969</v>
      </c>
      <c r="AG9" s="19">
        <f t="shared" si="18"/>
        <v>0.30195911442264656</v>
      </c>
      <c r="AH9" s="17">
        <f t="shared" si="19"/>
        <v>1</v>
      </c>
      <c r="AI9" s="15"/>
      <c r="AJ9" s="19">
        <f t="shared" si="20"/>
        <v>0.84398362275888328</v>
      </c>
      <c r="AK9" s="17">
        <f t="shared" si="21"/>
        <v>0</v>
      </c>
      <c r="AL9" s="15" t="s">
        <v>95</v>
      </c>
      <c r="AM9" s="18">
        <f t="shared" si="22"/>
        <v>62.764348624364857</v>
      </c>
      <c r="AN9" s="17">
        <f t="shared" si="23"/>
        <v>1</v>
      </c>
      <c r="AO9" s="15"/>
      <c r="AP9" s="18">
        <f t="shared" si="24"/>
        <v>62.093735685485882</v>
      </c>
      <c r="AQ9" s="17">
        <f t="shared" si="25"/>
        <v>0</v>
      </c>
      <c r="AR9" s="20">
        <f t="shared" si="26"/>
        <v>10</v>
      </c>
      <c r="AT9" s="3"/>
      <c r="AU9" s="3"/>
      <c r="AV9" s="3"/>
    </row>
    <row r="10" spans="1:48" ht="12.75" customHeight="1">
      <c r="A10" s="13">
        <v>8</v>
      </c>
      <c r="B10" s="14">
        <v>41971.77733571759</v>
      </c>
      <c r="C10" s="15" t="s">
        <v>96</v>
      </c>
      <c r="D10" s="15" t="s">
        <v>97</v>
      </c>
      <c r="E10" s="15">
        <v>233102</v>
      </c>
      <c r="F10" s="16">
        <v>1</v>
      </c>
      <c r="G10" s="16">
        <f t="shared" si="0"/>
        <v>2</v>
      </c>
      <c r="H10" s="16">
        <f t="shared" si="1"/>
        <v>3</v>
      </c>
      <c r="I10" s="16">
        <f t="shared" si="2"/>
        <v>3</v>
      </c>
      <c r="J10" s="16">
        <f t="shared" si="3"/>
        <v>1</v>
      </c>
      <c r="K10" s="16">
        <f t="shared" si="4"/>
        <v>0</v>
      </c>
      <c r="L10" s="16">
        <f t="shared" si="5"/>
        <v>2</v>
      </c>
      <c r="M10" s="17">
        <v>2</v>
      </c>
      <c r="N10" s="15" t="s">
        <v>98</v>
      </c>
      <c r="O10" s="18">
        <f t="shared" si="6"/>
        <v>90.421765348971292</v>
      </c>
      <c r="P10" s="17">
        <f t="shared" si="7"/>
        <v>1</v>
      </c>
      <c r="Q10" s="15" t="s">
        <v>99</v>
      </c>
      <c r="R10" s="18">
        <f t="shared" si="8"/>
        <v>82.012344546540305</v>
      </c>
      <c r="S10" s="17">
        <f t="shared" si="9"/>
        <v>1</v>
      </c>
      <c r="T10" s="15" t="s">
        <v>100</v>
      </c>
      <c r="U10" s="18">
        <f t="shared" si="10"/>
        <v>75.99174463326068</v>
      </c>
      <c r="V10" s="17">
        <f t="shared" si="11"/>
        <v>1</v>
      </c>
      <c r="W10" s="15">
        <v>1.0992999999999999</v>
      </c>
      <c r="X10" s="19">
        <f t="shared" si="12"/>
        <v>1.0993197278911564</v>
      </c>
      <c r="Y10" s="17">
        <f t="shared" si="13"/>
        <v>1</v>
      </c>
      <c r="Z10" s="15" t="s">
        <v>101</v>
      </c>
      <c r="AA10" s="18">
        <f t="shared" si="14"/>
        <v>5.4406804435027567</v>
      </c>
      <c r="AB10" s="17">
        <f t="shared" si="15"/>
        <v>1</v>
      </c>
      <c r="AC10" s="15">
        <v>0.64180000000000004</v>
      </c>
      <c r="AD10" s="19">
        <f t="shared" si="16"/>
        <v>0.64182171093725193</v>
      </c>
      <c r="AE10" s="17">
        <f t="shared" si="17"/>
        <v>1</v>
      </c>
      <c r="AF10" s="15">
        <v>0.3952</v>
      </c>
      <c r="AG10" s="19">
        <f t="shared" si="18"/>
        <v>0.4015200178262035</v>
      </c>
      <c r="AH10" s="17">
        <f t="shared" si="19"/>
        <v>1</v>
      </c>
      <c r="AI10" s="15">
        <v>0.39090000000000003</v>
      </c>
      <c r="AJ10" s="19">
        <f t="shared" si="20"/>
        <v>0.62898014804297708</v>
      </c>
      <c r="AK10" s="17">
        <f t="shared" si="21"/>
        <v>-1</v>
      </c>
      <c r="AL10" s="15" t="s">
        <v>102</v>
      </c>
      <c r="AM10" s="18">
        <f t="shared" si="22"/>
        <v>62.256431643389895</v>
      </c>
      <c r="AN10" s="17">
        <f t="shared" si="23"/>
        <v>1</v>
      </c>
      <c r="AO10" s="15" t="s">
        <v>103</v>
      </c>
      <c r="AP10" s="18">
        <f t="shared" si="24"/>
        <v>61.447575200535127</v>
      </c>
      <c r="AQ10" s="17">
        <f t="shared" si="25"/>
        <v>1</v>
      </c>
      <c r="AR10" s="20">
        <f t="shared" si="26"/>
        <v>10</v>
      </c>
      <c r="AT10" s="3"/>
      <c r="AU10" s="3"/>
      <c r="AV10" s="3"/>
    </row>
    <row r="11" spans="1:48" ht="12.75" customHeight="1">
      <c r="A11" s="13">
        <v>9</v>
      </c>
      <c r="B11" s="14">
        <v>41971.778259722225</v>
      </c>
      <c r="C11" s="15" t="s">
        <v>104</v>
      </c>
      <c r="D11" s="15" t="s">
        <v>105</v>
      </c>
      <c r="E11" s="15">
        <v>253994</v>
      </c>
      <c r="F11" s="16">
        <v>1</v>
      </c>
      <c r="G11" s="16">
        <f t="shared" si="0"/>
        <v>2</v>
      </c>
      <c r="H11" s="16">
        <f t="shared" si="1"/>
        <v>5</v>
      </c>
      <c r="I11" s="16">
        <f t="shared" si="2"/>
        <v>3</v>
      </c>
      <c r="J11" s="16">
        <f t="shared" si="3"/>
        <v>9</v>
      </c>
      <c r="K11" s="16">
        <f t="shared" si="4"/>
        <v>9</v>
      </c>
      <c r="L11" s="16">
        <f t="shared" si="5"/>
        <v>4</v>
      </c>
      <c r="M11" s="17">
        <v>2</v>
      </c>
      <c r="N11" s="15" t="s">
        <v>106</v>
      </c>
      <c r="O11" s="18">
        <f t="shared" si="6"/>
        <v>97.566295755351632</v>
      </c>
      <c r="P11" s="17">
        <f t="shared" si="7"/>
        <v>1</v>
      </c>
      <c r="Q11" s="15" t="s">
        <v>107</v>
      </c>
      <c r="R11" s="18">
        <f t="shared" si="8"/>
        <v>88.992970791038942</v>
      </c>
      <c r="S11" s="17">
        <f t="shared" si="9"/>
        <v>1</v>
      </c>
      <c r="T11" s="15" t="s">
        <v>108</v>
      </c>
      <c r="U11" s="18">
        <f t="shared" si="10"/>
        <v>90.375997772701751</v>
      </c>
      <c r="V11" s="17">
        <f t="shared" si="11"/>
        <v>1</v>
      </c>
      <c r="W11" s="15">
        <v>0.44800000000000001</v>
      </c>
      <c r="X11" s="19">
        <f t="shared" si="12"/>
        <v>0.44820326678765876</v>
      </c>
      <c r="Y11" s="17">
        <f t="shared" si="13"/>
        <v>1</v>
      </c>
      <c r="Z11" s="15" t="s">
        <v>109</v>
      </c>
      <c r="AA11" s="18">
        <f t="shared" si="14"/>
        <v>3.2330639037513342</v>
      </c>
      <c r="AB11" s="17">
        <f t="shared" si="15"/>
        <v>1</v>
      </c>
      <c r="AC11" s="15">
        <v>0.92200000000000004</v>
      </c>
      <c r="AD11" s="19">
        <f t="shared" si="16"/>
        <v>0.92152718332087136</v>
      </c>
      <c r="AE11" s="17">
        <f t="shared" si="17"/>
        <v>1</v>
      </c>
      <c r="AF11" s="15">
        <v>0.72</v>
      </c>
      <c r="AG11" s="19">
        <f t="shared" si="18"/>
        <v>0.71987000039422977</v>
      </c>
      <c r="AH11" s="17">
        <f t="shared" si="19"/>
        <v>1</v>
      </c>
      <c r="AI11" s="15"/>
      <c r="AJ11" s="19">
        <f t="shared" si="20"/>
        <v>0.21931198441134692</v>
      </c>
      <c r="AK11" s="17">
        <f t="shared" si="21"/>
        <v>0</v>
      </c>
      <c r="AL11" s="15" t="s">
        <v>110</v>
      </c>
      <c r="AM11" s="18">
        <f t="shared" si="22"/>
        <v>70.998487744549095</v>
      </c>
      <c r="AN11" s="17">
        <f t="shared" si="23"/>
        <v>1</v>
      </c>
      <c r="AO11" s="15"/>
      <c r="AP11" s="18">
        <f t="shared" si="24"/>
        <v>70.113198914259442</v>
      </c>
      <c r="AQ11" s="17">
        <f t="shared" si="25"/>
        <v>0</v>
      </c>
      <c r="AR11" s="20">
        <f t="shared" si="26"/>
        <v>10</v>
      </c>
      <c r="AT11" s="3"/>
      <c r="AU11" s="3"/>
      <c r="AV11" s="3"/>
    </row>
    <row r="12" spans="1:48" ht="12.75" customHeight="1">
      <c r="A12" s="13">
        <v>10</v>
      </c>
      <c r="B12" s="14">
        <v>41971.778632164358</v>
      </c>
      <c r="C12" s="15" t="s">
        <v>111</v>
      </c>
      <c r="D12" s="15" t="s">
        <v>112</v>
      </c>
      <c r="E12" s="15">
        <v>242686</v>
      </c>
      <c r="F12" s="16">
        <v>1</v>
      </c>
      <c r="G12" s="16">
        <f t="shared" si="0"/>
        <v>2</v>
      </c>
      <c r="H12" s="16">
        <f t="shared" si="1"/>
        <v>4</v>
      </c>
      <c r="I12" s="16">
        <f t="shared" si="2"/>
        <v>2</v>
      </c>
      <c r="J12" s="16">
        <f t="shared" si="3"/>
        <v>6</v>
      </c>
      <c r="K12" s="16">
        <f t="shared" si="4"/>
        <v>8</v>
      </c>
      <c r="L12" s="16">
        <f t="shared" si="5"/>
        <v>6</v>
      </c>
      <c r="M12" s="17">
        <v>2</v>
      </c>
      <c r="N12" s="15" t="s">
        <v>113</v>
      </c>
      <c r="O12" s="18">
        <f t="shared" si="6"/>
        <v>95.320331118820235</v>
      </c>
      <c r="P12" s="17">
        <f t="shared" si="7"/>
        <v>1</v>
      </c>
      <c r="Q12" s="15" t="s">
        <v>114</v>
      </c>
      <c r="R12" s="18">
        <f t="shared" si="8"/>
        <v>86.589063482675229</v>
      </c>
      <c r="S12" s="17">
        <f t="shared" si="9"/>
        <v>1</v>
      </c>
      <c r="T12" s="15" t="s">
        <v>115</v>
      </c>
      <c r="U12" s="18">
        <f t="shared" si="10"/>
        <v>87.558163612755791</v>
      </c>
      <c r="V12" s="17">
        <f t="shared" si="11"/>
        <v>1</v>
      </c>
      <c r="W12" s="15">
        <v>0.5867</v>
      </c>
      <c r="X12" s="19">
        <f t="shared" si="12"/>
        <v>0.58666666666666678</v>
      </c>
      <c r="Y12" s="17">
        <f t="shared" si="13"/>
        <v>1</v>
      </c>
      <c r="Z12" s="15" t="s">
        <v>116</v>
      </c>
      <c r="AA12" s="18">
        <f t="shared" si="14"/>
        <v>3.9794000867203758</v>
      </c>
      <c r="AB12" s="17">
        <f t="shared" si="15"/>
        <v>1</v>
      </c>
      <c r="AC12" s="15">
        <v>0.81469999999999998</v>
      </c>
      <c r="AD12" s="19">
        <f t="shared" si="16"/>
        <v>0.81466501266300773</v>
      </c>
      <c r="AE12" s="17">
        <f t="shared" si="17"/>
        <v>1</v>
      </c>
      <c r="AF12" s="15">
        <v>0.5615</v>
      </c>
      <c r="AG12" s="19">
        <f t="shared" si="18"/>
        <v>0.56949449790160278</v>
      </c>
      <c r="AH12" s="17">
        <f t="shared" si="19"/>
        <v>1</v>
      </c>
      <c r="AI12" s="15">
        <v>0.3609</v>
      </c>
      <c r="AJ12" s="19">
        <f t="shared" si="20"/>
        <v>0.59154973343986184</v>
      </c>
      <c r="AK12" s="17">
        <f t="shared" si="21"/>
        <v>-1</v>
      </c>
      <c r="AL12" s="15" t="s">
        <v>117</v>
      </c>
      <c r="AM12" s="18">
        <f t="shared" si="22"/>
        <v>69.764348624364857</v>
      </c>
      <c r="AN12" s="17">
        <f t="shared" si="23"/>
        <v>1</v>
      </c>
      <c r="AO12" s="15" t="s">
        <v>118</v>
      </c>
      <c r="AP12" s="18">
        <f t="shared" si="24"/>
        <v>69.093735685485882</v>
      </c>
      <c r="AQ12" s="17">
        <f t="shared" si="25"/>
        <v>1</v>
      </c>
      <c r="AR12" s="20">
        <f t="shared" si="26"/>
        <v>10</v>
      </c>
      <c r="AT12" s="3"/>
      <c r="AU12" s="3"/>
      <c r="AV12" s="3"/>
    </row>
    <row r="13" spans="1:48" ht="12.75" customHeight="1">
      <c r="A13" s="13">
        <v>11</v>
      </c>
      <c r="B13" s="14">
        <v>41971.778765451389</v>
      </c>
      <c r="C13" s="15" t="s">
        <v>119</v>
      </c>
      <c r="D13" s="15" t="s">
        <v>120</v>
      </c>
      <c r="E13" s="15">
        <v>242321</v>
      </c>
      <c r="F13" s="16">
        <v>1</v>
      </c>
      <c r="G13" s="16">
        <f t="shared" si="0"/>
        <v>2</v>
      </c>
      <c r="H13" s="16">
        <f t="shared" si="1"/>
        <v>4</v>
      </c>
      <c r="I13" s="16">
        <f t="shared" si="2"/>
        <v>2</v>
      </c>
      <c r="J13" s="16">
        <f t="shared" si="3"/>
        <v>3</v>
      </c>
      <c r="K13" s="16">
        <f t="shared" si="4"/>
        <v>2</v>
      </c>
      <c r="L13" s="16">
        <f t="shared" si="5"/>
        <v>1</v>
      </c>
      <c r="M13" s="17">
        <v>2</v>
      </c>
      <c r="N13" s="15" t="s">
        <v>121</v>
      </c>
      <c r="O13" s="18">
        <f t="shared" si="6"/>
        <v>91.966783766387721</v>
      </c>
      <c r="P13" s="17">
        <f t="shared" si="7"/>
        <v>1</v>
      </c>
      <c r="Q13" s="15" t="s">
        <v>122</v>
      </c>
      <c r="R13" s="18">
        <f t="shared" si="8"/>
        <v>83.641694639325351</v>
      </c>
      <c r="S13" s="17">
        <f t="shared" si="9"/>
        <v>1</v>
      </c>
      <c r="T13" s="15" t="s">
        <v>123</v>
      </c>
      <c r="U13" s="18">
        <f t="shared" si="10"/>
        <v>80.631394682685539</v>
      </c>
      <c r="V13" s="17">
        <f t="shared" si="11"/>
        <v>1</v>
      </c>
      <c r="W13" s="15">
        <v>0.80810000000000004</v>
      </c>
      <c r="X13" s="19">
        <f t="shared" si="12"/>
        <v>0.80811594202898551</v>
      </c>
      <c r="Y13" s="17">
        <f t="shared" si="13"/>
        <v>1</v>
      </c>
      <c r="Z13" s="15" t="s">
        <v>124</v>
      </c>
      <c r="AA13" s="18">
        <f t="shared" si="14"/>
        <v>4.327021149312495</v>
      </c>
      <c r="AB13" s="17">
        <f t="shared" si="15"/>
        <v>1</v>
      </c>
      <c r="AC13" s="21">
        <v>0.77320999999999995</v>
      </c>
      <c r="AD13" s="19">
        <f t="shared" si="16"/>
        <v>0.77321635449066306</v>
      </c>
      <c r="AE13" s="17">
        <f t="shared" si="17"/>
        <v>1</v>
      </c>
      <c r="AF13" s="21">
        <v>0.51610199999999995</v>
      </c>
      <c r="AG13" s="19">
        <f t="shared" si="18"/>
        <v>0.52378193491916269</v>
      </c>
      <c r="AH13" s="17">
        <f t="shared" si="19"/>
        <v>1</v>
      </c>
      <c r="AI13" s="21">
        <v>0.202011</v>
      </c>
      <c r="AJ13" s="19">
        <f t="shared" si="20"/>
        <v>0.36321336659049275</v>
      </c>
      <c r="AK13" s="17">
        <f t="shared" si="21"/>
        <v>-1</v>
      </c>
      <c r="AL13" s="15" t="s">
        <v>125</v>
      </c>
      <c r="AM13" s="18">
        <f t="shared" si="22"/>
        <v>64.394602145473328</v>
      </c>
      <c r="AN13" s="17">
        <f t="shared" si="23"/>
        <v>1</v>
      </c>
      <c r="AO13" s="15" t="s">
        <v>126</v>
      </c>
      <c r="AP13" s="18">
        <f t="shared" si="24"/>
        <v>63.415552515049917</v>
      </c>
      <c r="AQ13" s="17">
        <f t="shared" si="25"/>
        <v>1</v>
      </c>
      <c r="AR13" s="20">
        <f t="shared" si="26"/>
        <v>10</v>
      </c>
      <c r="AT13" s="3"/>
      <c r="AU13" s="3"/>
      <c r="AV13" s="3"/>
    </row>
    <row r="14" spans="1:48" ht="12.75" customHeight="1">
      <c r="A14" s="13">
        <v>12</v>
      </c>
      <c r="B14" s="14">
        <v>41971.779033645835</v>
      </c>
      <c r="C14" s="15" t="s">
        <v>127</v>
      </c>
      <c r="D14" s="15" t="s">
        <v>128</v>
      </c>
      <c r="E14" s="15">
        <v>240612</v>
      </c>
      <c r="F14" s="16">
        <v>1</v>
      </c>
      <c r="G14" s="16">
        <f t="shared" si="0"/>
        <v>2</v>
      </c>
      <c r="H14" s="16">
        <f t="shared" si="1"/>
        <v>4</v>
      </c>
      <c r="I14" s="16">
        <f t="shared" si="2"/>
        <v>0</v>
      </c>
      <c r="J14" s="16">
        <f t="shared" si="3"/>
        <v>6</v>
      </c>
      <c r="K14" s="16">
        <f t="shared" si="4"/>
        <v>1</v>
      </c>
      <c r="L14" s="16">
        <f t="shared" si="5"/>
        <v>2</v>
      </c>
      <c r="M14" s="17">
        <v>2</v>
      </c>
      <c r="N14" s="15" t="s">
        <v>129</v>
      </c>
      <c r="O14" s="18">
        <f t="shared" si="6"/>
        <v>92.020105510420294</v>
      </c>
      <c r="P14" s="17">
        <f t="shared" si="7"/>
        <v>1</v>
      </c>
      <c r="Q14" s="15" t="s">
        <v>130</v>
      </c>
      <c r="R14" s="18">
        <f t="shared" si="8"/>
        <v>83.610684707989307</v>
      </c>
      <c r="S14" s="17">
        <f t="shared" si="9"/>
        <v>1</v>
      </c>
      <c r="T14" s="15" t="s">
        <v>131</v>
      </c>
      <c r="U14" s="18">
        <f t="shared" si="10"/>
        <v>79.350997385266496</v>
      </c>
      <c r="V14" s="17">
        <f t="shared" si="11"/>
        <v>1</v>
      </c>
      <c r="W14" s="15">
        <v>0.81330000000000002</v>
      </c>
      <c r="X14" s="19">
        <f t="shared" si="12"/>
        <v>0.81326673326673327</v>
      </c>
      <c r="Y14" s="17">
        <f t="shared" si="13"/>
        <v>1</v>
      </c>
      <c r="Z14" s="15" t="s">
        <v>132</v>
      </c>
      <c r="AA14" s="18">
        <f t="shared" si="14"/>
        <v>5.0267535919205049</v>
      </c>
      <c r="AB14" s="17">
        <f t="shared" si="15"/>
        <v>1</v>
      </c>
      <c r="AC14" s="15">
        <v>0.68610000000000004</v>
      </c>
      <c r="AD14" s="19">
        <f t="shared" si="16"/>
        <v>0.68610961986654484</v>
      </c>
      <c r="AE14" s="17">
        <f t="shared" si="17"/>
        <v>1</v>
      </c>
      <c r="AF14" s="15">
        <v>0.433</v>
      </c>
      <c r="AG14" s="19">
        <f t="shared" si="18"/>
        <v>0.4397407920136831</v>
      </c>
      <c r="AH14" s="17">
        <f t="shared" si="19"/>
        <v>1</v>
      </c>
      <c r="AI14" s="15">
        <v>0.34620000000000001</v>
      </c>
      <c r="AJ14" s="19">
        <f t="shared" si="20"/>
        <v>0.57253377532658756</v>
      </c>
      <c r="AK14" s="17">
        <f t="shared" si="21"/>
        <v>-1</v>
      </c>
      <c r="AL14" s="15" t="s">
        <v>133</v>
      </c>
      <c r="AM14" s="18">
        <f t="shared" si="22"/>
        <v>63.256431643389902</v>
      </c>
      <c r="AN14" s="17">
        <f t="shared" si="23"/>
        <v>1</v>
      </c>
      <c r="AO14" s="15" t="s">
        <v>134</v>
      </c>
      <c r="AP14" s="18">
        <f t="shared" si="24"/>
        <v>62.273141279315418</v>
      </c>
      <c r="AQ14" s="17">
        <f t="shared" si="25"/>
        <v>1</v>
      </c>
      <c r="AR14" s="20">
        <f t="shared" si="26"/>
        <v>10</v>
      </c>
      <c r="AT14" s="3"/>
      <c r="AU14" s="3"/>
      <c r="AV14" s="3"/>
    </row>
    <row r="15" spans="1:48" ht="12.75" customHeight="1">
      <c r="A15" s="13">
        <v>13</v>
      </c>
      <c r="B15" s="14">
        <v>41971.779160115737</v>
      </c>
      <c r="C15" s="15" t="s">
        <v>135</v>
      </c>
      <c r="D15" s="15" t="s">
        <v>136</v>
      </c>
      <c r="E15" s="15">
        <v>239767</v>
      </c>
      <c r="F15" s="16">
        <v>1</v>
      </c>
      <c r="G15" s="16">
        <f t="shared" si="0"/>
        <v>2</v>
      </c>
      <c r="H15" s="16">
        <f t="shared" si="1"/>
        <v>3</v>
      </c>
      <c r="I15" s="16">
        <f t="shared" si="2"/>
        <v>9</v>
      </c>
      <c r="J15" s="16">
        <f t="shared" si="3"/>
        <v>7</v>
      </c>
      <c r="K15" s="16">
        <f t="shared" si="4"/>
        <v>6</v>
      </c>
      <c r="L15" s="16">
        <f t="shared" si="5"/>
        <v>7</v>
      </c>
      <c r="M15" s="17">
        <v>2</v>
      </c>
      <c r="N15" s="15" t="s">
        <v>137</v>
      </c>
      <c r="O15" s="18">
        <f t="shared" si="6"/>
        <v>101.45460866807647</v>
      </c>
      <c r="P15" s="17">
        <f t="shared" si="7"/>
        <v>1</v>
      </c>
      <c r="Q15" s="15" t="s">
        <v>138</v>
      </c>
      <c r="R15" s="18">
        <f t="shared" si="8"/>
        <v>92.646472745268568</v>
      </c>
      <c r="S15" s="17">
        <f t="shared" si="9"/>
        <v>1</v>
      </c>
      <c r="T15" s="15" t="s">
        <v>139</v>
      </c>
      <c r="U15" s="18">
        <f t="shared" si="10"/>
        <v>92.646472745268568</v>
      </c>
      <c r="V15" s="17">
        <f t="shared" si="11"/>
        <v>1</v>
      </c>
      <c r="W15" s="15">
        <v>0.65580000000000005</v>
      </c>
      <c r="X15" s="19">
        <f t="shared" si="12"/>
        <v>0.65578947368421059</v>
      </c>
      <c r="Y15" s="17">
        <f t="shared" si="13"/>
        <v>1</v>
      </c>
      <c r="Z15" s="15" t="s">
        <v>140</v>
      </c>
      <c r="AA15" s="18">
        <f t="shared" si="14"/>
        <v>4.7257362696894178</v>
      </c>
      <c r="AB15" s="17">
        <f t="shared" si="15"/>
        <v>1</v>
      </c>
      <c r="AC15" s="15">
        <v>0.68610000000000004</v>
      </c>
      <c r="AD15" s="19">
        <f t="shared" si="16"/>
        <v>0.68610961986654484</v>
      </c>
      <c r="AE15" s="17">
        <f t="shared" si="17"/>
        <v>1</v>
      </c>
      <c r="AF15" s="15">
        <v>0.433</v>
      </c>
      <c r="AG15" s="19">
        <f t="shared" si="18"/>
        <v>0.4397407920136831</v>
      </c>
      <c r="AH15" s="17">
        <f t="shared" si="19"/>
        <v>1</v>
      </c>
      <c r="AI15" s="15">
        <v>0.50849999999999995</v>
      </c>
      <c r="AJ15" s="19">
        <f t="shared" si="20"/>
        <v>0.75844519766787266</v>
      </c>
      <c r="AK15" s="17">
        <f t="shared" si="21"/>
        <v>-1</v>
      </c>
      <c r="AL15" s="15" t="s">
        <v>141</v>
      </c>
      <c r="AM15" s="18">
        <f t="shared" si="22"/>
        <v>67.655882067927593</v>
      </c>
      <c r="AN15" s="17">
        <f t="shared" si="23"/>
        <v>1</v>
      </c>
      <c r="AO15" s="15" t="s">
        <v>142</v>
      </c>
      <c r="AP15" s="18">
        <f t="shared" si="24"/>
        <v>67.024263939569508</v>
      </c>
      <c r="AQ15" s="17">
        <f t="shared" si="25"/>
        <v>1</v>
      </c>
      <c r="AR15" s="20">
        <f t="shared" si="26"/>
        <v>10</v>
      </c>
      <c r="AT15" s="3"/>
      <c r="AU15" s="3"/>
      <c r="AV15" s="3"/>
    </row>
    <row r="16" spans="1:48" ht="12.75" customHeight="1">
      <c r="A16" s="13">
        <v>14</v>
      </c>
      <c r="B16" s="14">
        <v>41971.779172430557</v>
      </c>
      <c r="C16" s="15" t="s">
        <v>143</v>
      </c>
      <c r="D16" s="15" t="s">
        <v>144</v>
      </c>
      <c r="E16" s="15">
        <v>242673</v>
      </c>
      <c r="F16" s="16">
        <v>1</v>
      </c>
      <c r="G16" s="16">
        <f t="shared" si="0"/>
        <v>2</v>
      </c>
      <c r="H16" s="16">
        <f t="shared" si="1"/>
        <v>4</v>
      </c>
      <c r="I16" s="16">
        <f t="shared" si="2"/>
        <v>2</v>
      </c>
      <c r="J16" s="16">
        <f t="shared" si="3"/>
        <v>6</v>
      </c>
      <c r="K16" s="16">
        <f t="shared" si="4"/>
        <v>7</v>
      </c>
      <c r="L16" s="16">
        <f t="shared" si="5"/>
        <v>3</v>
      </c>
      <c r="M16" s="17">
        <v>2</v>
      </c>
      <c r="N16" s="15" t="s">
        <v>145</v>
      </c>
      <c r="O16" s="18">
        <f t="shared" si="6"/>
        <v>94.946785103533557</v>
      </c>
      <c r="P16" s="17">
        <f t="shared" si="7"/>
        <v>1</v>
      </c>
      <c r="Q16" s="15" t="s">
        <v>146</v>
      </c>
      <c r="R16" s="18">
        <f t="shared" si="8"/>
        <v>86.454639041442661</v>
      </c>
      <c r="S16" s="17">
        <f t="shared" si="9"/>
        <v>1</v>
      </c>
      <c r="T16" s="15" t="s">
        <v>147</v>
      </c>
      <c r="U16" s="18">
        <f t="shared" si="10"/>
        <v>86.966164265916476</v>
      </c>
      <c r="V16" s="17">
        <f t="shared" si="11"/>
        <v>1</v>
      </c>
      <c r="W16" s="15">
        <v>0.54020000000000001</v>
      </c>
      <c r="X16" s="19">
        <f t="shared" si="12"/>
        <v>0.54023529411764704</v>
      </c>
      <c r="Y16" s="17">
        <f t="shared" si="13"/>
        <v>1</v>
      </c>
      <c r="Z16" s="15" t="s">
        <v>148</v>
      </c>
      <c r="AA16" s="18">
        <f t="shared" si="14"/>
        <v>3.4358234634944496</v>
      </c>
      <c r="AB16" s="17">
        <f t="shared" si="15"/>
        <v>1</v>
      </c>
      <c r="AC16" s="15">
        <v>0.88959999999999995</v>
      </c>
      <c r="AD16" s="19">
        <f t="shared" si="16"/>
        <v>0.88959076639675572</v>
      </c>
      <c r="AE16" s="17">
        <f t="shared" si="17"/>
        <v>1</v>
      </c>
      <c r="AF16" s="15">
        <v>0.65890000000000004</v>
      </c>
      <c r="AG16" s="19">
        <f t="shared" si="18"/>
        <v>0.66772115083375583</v>
      </c>
      <c r="AH16" s="17">
        <f t="shared" si="19"/>
        <v>1</v>
      </c>
      <c r="AI16" s="15">
        <v>0.1246</v>
      </c>
      <c r="AJ16" s="19">
        <f t="shared" si="20"/>
        <v>0.23373722420414744</v>
      </c>
      <c r="AK16" s="17">
        <f t="shared" si="21"/>
        <v>-1</v>
      </c>
      <c r="AL16" s="15" t="s">
        <v>149</v>
      </c>
      <c r="AM16" s="18">
        <f t="shared" si="22"/>
        <v>69.1244260279434</v>
      </c>
      <c r="AN16" s="17">
        <f t="shared" si="23"/>
        <v>1</v>
      </c>
      <c r="AO16" s="15" t="s">
        <v>150</v>
      </c>
      <c r="AP16" s="18">
        <f t="shared" si="24"/>
        <v>68.232300635438435</v>
      </c>
      <c r="AQ16" s="17">
        <f t="shared" si="25"/>
        <v>1</v>
      </c>
      <c r="AR16" s="20">
        <f t="shared" si="26"/>
        <v>10</v>
      </c>
      <c r="AT16" s="3"/>
      <c r="AU16" s="3"/>
      <c r="AV16" s="3"/>
    </row>
    <row r="17" spans="1:48" ht="12.75" customHeight="1">
      <c r="A17" s="13">
        <v>15</v>
      </c>
      <c r="B17" s="14">
        <v>41971.779739803242</v>
      </c>
      <c r="C17" s="15" t="s">
        <v>151</v>
      </c>
      <c r="D17" s="15" t="s">
        <v>152</v>
      </c>
      <c r="E17" s="15">
        <v>255013</v>
      </c>
      <c r="F17" s="16">
        <v>1</v>
      </c>
      <c r="G17" s="16">
        <f t="shared" si="0"/>
        <v>2</v>
      </c>
      <c r="H17" s="16">
        <f t="shared" si="1"/>
        <v>5</v>
      </c>
      <c r="I17" s="16">
        <f t="shared" si="2"/>
        <v>5</v>
      </c>
      <c r="J17" s="16">
        <f t="shared" si="3"/>
        <v>0</v>
      </c>
      <c r="K17" s="16">
        <f t="shared" si="4"/>
        <v>1</v>
      </c>
      <c r="L17" s="16">
        <f t="shared" si="5"/>
        <v>3</v>
      </c>
      <c r="M17" s="17">
        <v>2</v>
      </c>
      <c r="N17" s="15" t="s">
        <v>153</v>
      </c>
      <c r="O17" s="18">
        <f t="shared" si="6"/>
        <v>90.849688869150484</v>
      </c>
      <c r="P17" s="17">
        <f t="shared" si="7"/>
        <v>1</v>
      </c>
      <c r="Q17" s="15" t="s">
        <v>154</v>
      </c>
      <c r="R17" s="18">
        <f t="shared" si="8"/>
        <v>82.357542807059588</v>
      </c>
      <c r="S17" s="17">
        <f t="shared" si="9"/>
        <v>1</v>
      </c>
      <c r="T17" s="15" t="s">
        <v>155</v>
      </c>
      <c r="U17" s="18">
        <f t="shared" si="10"/>
        <v>78.097855484336776</v>
      </c>
      <c r="V17" s="17">
        <f t="shared" si="11"/>
        <v>1</v>
      </c>
      <c r="W17" s="15">
        <v>1.095</v>
      </c>
      <c r="X17" s="19">
        <f t="shared" si="12"/>
        <v>1.0946909090909089</v>
      </c>
      <c r="Y17" s="17">
        <f t="shared" si="13"/>
        <v>1</v>
      </c>
      <c r="Z17" s="15" t="s">
        <v>156</v>
      </c>
      <c r="AA17" s="18">
        <f t="shared" si="14"/>
        <v>5.3263858256949383</v>
      </c>
      <c r="AB17" s="17">
        <f t="shared" si="15"/>
        <v>1</v>
      </c>
      <c r="AC17" s="15">
        <v>0.64200000000000002</v>
      </c>
      <c r="AD17" s="19">
        <f t="shared" si="16"/>
        <v>0.64182171093725171</v>
      </c>
      <c r="AE17" s="17">
        <f t="shared" si="17"/>
        <v>1</v>
      </c>
      <c r="AF17" s="15">
        <v>0.40200000000000002</v>
      </c>
      <c r="AG17" s="19">
        <f t="shared" si="18"/>
        <v>0.4015200178262035</v>
      </c>
      <c r="AH17" s="17">
        <f t="shared" si="19"/>
        <v>1</v>
      </c>
      <c r="AI17" s="15"/>
      <c r="AJ17" s="19">
        <f t="shared" si="20"/>
        <v>0.66856098920189488</v>
      </c>
      <c r="AK17" s="17">
        <f t="shared" si="21"/>
        <v>0</v>
      </c>
      <c r="AL17" s="15" t="s">
        <v>157</v>
      </c>
      <c r="AM17" s="18">
        <f t="shared" si="22"/>
        <v>63.124426027943407</v>
      </c>
      <c r="AN17" s="17">
        <f t="shared" si="23"/>
        <v>1</v>
      </c>
      <c r="AO17" s="15"/>
      <c r="AP17" s="18">
        <f t="shared" si="24"/>
        <v>62.431999270307855</v>
      </c>
      <c r="AQ17" s="17">
        <f t="shared" si="25"/>
        <v>0</v>
      </c>
      <c r="AR17" s="20">
        <f t="shared" si="26"/>
        <v>10</v>
      </c>
      <c r="AT17" s="3"/>
      <c r="AU17" s="3"/>
      <c r="AV17" s="3"/>
    </row>
    <row r="18" spans="1:48" ht="12.75" customHeight="1">
      <c r="A18" s="13">
        <v>16</v>
      </c>
      <c r="B18" s="14">
        <v>41971.779851006948</v>
      </c>
      <c r="C18" s="15" t="s">
        <v>158</v>
      </c>
      <c r="D18" s="15" t="s">
        <v>159</v>
      </c>
      <c r="E18" s="15">
        <v>243652</v>
      </c>
      <c r="F18" s="16">
        <v>1</v>
      </c>
      <c r="G18" s="16">
        <f t="shared" si="0"/>
        <v>2</v>
      </c>
      <c r="H18" s="16">
        <f t="shared" si="1"/>
        <v>4</v>
      </c>
      <c r="I18" s="16">
        <f t="shared" si="2"/>
        <v>3</v>
      </c>
      <c r="J18" s="16">
        <f t="shared" si="3"/>
        <v>6</v>
      </c>
      <c r="K18" s="16">
        <f t="shared" si="4"/>
        <v>5</v>
      </c>
      <c r="L18" s="16">
        <f t="shared" si="5"/>
        <v>2</v>
      </c>
      <c r="M18" s="17">
        <v>2</v>
      </c>
      <c r="N18" s="15" t="s">
        <v>160</v>
      </c>
      <c r="O18" s="18">
        <f t="shared" si="6"/>
        <v>95.312203055035809</v>
      </c>
      <c r="P18" s="17">
        <f t="shared" si="7"/>
        <v>1</v>
      </c>
      <c r="Q18" s="15" t="s">
        <v>161</v>
      </c>
      <c r="R18" s="18">
        <f t="shared" si="8"/>
        <v>86.902782252604823</v>
      </c>
      <c r="S18" s="17">
        <f t="shared" si="9"/>
        <v>1</v>
      </c>
      <c r="T18" s="15" t="s">
        <v>162</v>
      </c>
      <c r="U18" s="18">
        <f t="shared" si="10"/>
        <v>86.322862782827954</v>
      </c>
      <c r="V18" s="17">
        <f t="shared" si="11"/>
        <v>1</v>
      </c>
      <c r="W18" s="15">
        <v>0.59079999999999999</v>
      </c>
      <c r="X18" s="19">
        <f t="shared" si="12"/>
        <v>0.59076923076923071</v>
      </c>
      <c r="Y18" s="17">
        <f t="shared" si="13"/>
        <v>1</v>
      </c>
      <c r="Z18" s="15" t="s">
        <v>163</v>
      </c>
      <c r="AA18" s="18">
        <f t="shared" si="14"/>
        <v>3.6797678529459441</v>
      </c>
      <c r="AB18" s="17">
        <f t="shared" si="15"/>
        <v>1</v>
      </c>
      <c r="AC18" s="15">
        <v>0.85370000000000001</v>
      </c>
      <c r="AD18" s="19">
        <f t="shared" si="16"/>
        <v>0.8537149360383901</v>
      </c>
      <c r="AE18" s="17">
        <f t="shared" si="17"/>
        <v>1</v>
      </c>
      <c r="AF18" s="15">
        <v>0.60909999999999997</v>
      </c>
      <c r="AG18" s="19">
        <f t="shared" si="18"/>
        <v>0.61752769517047401</v>
      </c>
      <c r="AH18" s="17">
        <f t="shared" si="19"/>
        <v>1</v>
      </c>
      <c r="AI18" s="15">
        <v>0.1336</v>
      </c>
      <c r="AJ18" s="19">
        <f t="shared" si="20"/>
        <v>0.24932043269590654</v>
      </c>
      <c r="AK18" s="17">
        <f t="shared" si="21"/>
        <v>-1</v>
      </c>
      <c r="AL18" s="15" t="s">
        <v>164</v>
      </c>
      <c r="AM18" s="18">
        <f t="shared" si="22"/>
        <v>67.256431643389902</v>
      </c>
      <c r="AN18" s="17">
        <f t="shared" si="23"/>
        <v>1</v>
      </c>
      <c r="AO18" s="15" t="s">
        <v>165</v>
      </c>
      <c r="AP18" s="18">
        <f t="shared" si="24"/>
        <v>66.273141279315425</v>
      </c>
      <c r="AQ18" s="17">
        <f t="shared" si="25"/>
        <v>1</v>
      </c>
      <c r="AR18" s="20">
        <f t="shared" si="26"/>
        <v>10</v>
      </c>
      <c r="AT18" s="3"/>
      <c r="AU18" s="3"/>
      <c r="AV18" s="3"/>
    </row>
    <row r="19" spans="1:48" ht="12.75" customHeight="1">
      <c r="A19" s="13">
        <v>17</v>
      </c>
      <c r="B19" s="14">
        <v>41971.780241446751</v>
      </c>
      <c r="C19" s="15" t="s">
        <v>166</v>
      </c>
      <c r="D19" s="15" t="s">
        <v>167</v>
      </c>
      <c r="E19" s="15">
        <v>239465</v>
      </c>
      <c r="F19" s="16">
        <v>1</v>
      </c>
      <c r="G19" s="16">
        <f t="shared" si="0"/>
        <v>2</v>
      </c>
      <c r="H19" s="16">
        <f t="shared" si="1"/>
        <v>3</v>
      </c>
      <c r="I19" s="16">
        <f t="shared" si="2"/>
        <v>9</v>
      </c>
      <c r="J19" s="16">
        <f t="shared" si="3"/>
        <v>4</v>
      </c>
      <c r="K19" s="16">
        <f t="shared" si="4"/>
        <v>6</v>
      </c>
      <c r="L19" s="16">
        <f t="shared" si="5"/>
        <v>5</v>
      </c>
      <c r="M19" s="17">
        <v>2</v>
      </c>
      <c r="N19" s="15" t="s">
        <v>168</v>
      </c>
      <c r="O19" s="18">
        <f t="shared" si="6"/>
        <v>99.813343369672864</v>
      </c>
      <c r="P19" s="17">
        <f t="shared" si="7"/>
        <v>1</v>
      </c>
      <c r="Q19" s="15" t="s">
        <v>169</v>
      </c>
      <c r="R19" s="18">
        <f t="shared" si="8"/>
        <v>91.160329108647431</v>
      </c>
      <c r="S19" s="17">
        <f t="shared" si="9"/>
        <v>1</v>
      </c>
      <c r="T19" s="15" t="s">
        <v>170</v>
      </c>
      <c r="U19" s="18">
        <f t="shared" si="10"/>
        <v>91.160329108647431</v>
      </c>
      <c r="V19" s="17">
        <f t="shared" si="11"/>
        <v>1</v>
      </c>
      <c r="W19" s="15">
        <v>0.6885</v>
      </c>
      <c r="X19" s="19">
        <f t="shared" si="12"/>
        <v>0.68848039215686274</v>
      </c>
      <c r="Y19" s="17">
        <f t="shared" si="13"/>
        <v>1</v>
      </c>
      <c r="Z19" s="15" t="s">
        <v>171</v>
      </c>
      <c r="AA19" s="18">
        <f t="shared" si="14"/>
        <v>4.2426894739438676</v>
      </c>
      <c r="AB19" s="17">
        <f t="shared" si="15"/>
        <v>1</v>
      </c>
      <c r="AC19" s="15">
        <v>0.7732</v>
      </c>
      <c r="AD19" s="19">
        <f t="shared" si="16"/>
        <v>0.77321635449066317</v>
      </c>
      <c r="AE19" s="17">
        <f t="shared" si="17"/>
        <v>1</v>
      </c>
      <c r="AF19" s="15">
        <v>0.51619999999999999</v>
      </c>
      <c r="AG19" s="19">
        <f t="shared" si="18"/>
        <v>0.52378193491916269</v>
      </c>
      <c r="AH19" s="17">
        <f t="shared" si="19"/>
        <v>1</v>
      </c>
      <c r="AI19" s="15">
        <v>0.36749999999999999</v>
      </c>
      <c r="AJ19" s="19">
        <f t="shared" si="20"/>
        <v>0.59993873237977591</v>
      </c>
      <c r="AK19" s="17">
        <f t="shared" si="21"/>
        <v>-1</v>
      </c>
      <c r="AL19" s="15" t="s">
        <v>172</v>
      </c>
      <c r="AM19" s="18">
        <f t="shared" si="22"/>
        <v>67.878504131468574</v>
      </c>
      <c r="AN19" s="17">
        <f t="shared" si="23"/>
        <v>1</v>
      </c>
      <c r="AO19" s="15" t="s">
        <v>173</v>
      </c>
      <c r="AP19" s="18">
        <f t="shared" si="24"/>
        <v>67.193442919192066</v>
      </c>
      <c r="AQ19" s="17">
        <f t="shared" si="25"/>
        <v>1</v>
      </c>
      <c r="AR19" s="20">
        <f t="shared" si="26"/>
        <v>10</v>
      </c>
      <c r="AT19" s="3"/>
      <c r="AU19" s="3"/>
      <c r="AV19" s="3"/>
    </row>
    <row r="20" spans="1:48" ht="12.75" customHeight="1">
      <c r="A20" s="13">
        <v>18</v>
      </c>
      <c r="B20" s="14">
        <v>41971.78051340278</v>
      </c>
      <c r="C20" s="15" t="s">
        <v>174</v>
      </c>
      <c r="D20" s="15" t="s">
        <v>175</v>
      </c>
      <c r="E20" s="15">
        <v>239453</v>
      </c>
      <c r="F20" s="16">
        <v>1</v>
      </c>
      <c r="G20" s="16">
        <f t="shared" si="0"/>
        <v>2</v>
      </c>
      <c r="H20" s="16">
        <f t="shared" si="1"/>
        <v>3</v>
      </c>
      <c r="I20" s="16">
        <f t="shared" si="2"/>
        <v>9</v>
      </c>
      <c r="J20" s="16">
        <f t="shared" si="3"/>
        <v>4</v>
      </c>
      <c r="K20" s="16">
        <f t="shared" si="4"/>
        <v>5</v>
      </c>
      <c r="L20" s="16">
        <f t="shared" si="5"/>
        <v>3</v>
      </c>
      <c r="M20" s="17">
        <v>2</v>
      </c>
      <c r="N20" s="15" t="s">
        <v>176</v>
      </c>
      <c r="O20" s="18">
        <f t="shared" si="6"/>
        <v>99.693565531680292</v>
      </c>
      <c r="P20" s="17">
        <f t="shared" si="7"/>
        <v>1</v>
      </c>
      <c r="Q20" s="15" t="s">
        <v>177</v>
      </c>
      <c r="R20" s="18">
        <f t="shared" si="8"/>
        <v>91.201419469589396</v>
      </c>
      <c r="S20" s="17">
        <f t="shared" si="9"/>
        <v>1</v>
      </c>
      <c r="T20" s="15" t="s">
        <v>178</v>
      </c>
      <c r="U20" s="18">
        <f t="shared" si="10"/>
        <v>90.621499999812528</v>
      </c>
      <c r="V20" s="17">
        <f t="shared" si="11"/>
        <v>1</v>
      </c>
      <c r="W20" s="21">
        <v>0.67466700000000002</v>
      </c>
      <c r="X20" s="19">
        <f t="shared" si="12"/>
        <v>0.67466666666666664</v>
      </c>
      <c r="Y20" s="17">
        <f t="shared" si="13"/>
        <v>1</v>
      </c>
      <c r="Z20" s="15" t="s">
        <v>179</v>
      </c>
      <c r="AA20" s="18">
        <f t="shared" si="14"/>
        <v>3.9794000867203758</v>
      </c>
      <c r="AB20" s="17">
        <f t="shared" si="15"/>
        <v>1</v>
      </c>
      <c r="AC20" s="21">
        <v>0.81466499999999997</v>
      </c>
      <c r="AD20" s="19">
        <f t="shared" si="16"/>
        <v>0.8146650126630065</v>
      </c>
      <c r="AE20" s="17">
        <f t="shared" si="17"/>
        <v>1</v>
      </c>
      <c r="AF20" s="21">
        <v>0.56146300000000005</v>
      </c>
      <c r="AG20" s="19">
        <f t="shared" si="18"/>
        <v>0.56949449790160278</v>
      </c>
      <c r="AH20" s="17">
        <f t="shared" si="19"/>
        <v>1</v>
      </c>
      <c r="AI20" s="21">
        <v>0.23829600000000001</v>
      </c>
      <c r="AJ20" s="19">
        <f t="shared" si="20"/>
        <v>0.41980737010453884</v>
      </c>
      <c r="AK20" s="17">
        <f t="shared" si="21"/>
        <v>-1</v>
      </c>
      <c r="AL20" s="15" t="s">
        <v>180</v>
      </c>
      <c r="AM20" s="18">
        <f t="shared" si="22"/>
        <v>67.1244260279434</v>
      </c>
      <c r="AN20" s="17">
        <f t="shared" si="23"/>
        <v>1</v>
      </c>
      <c r="AO20" s="15" t="s">
        <v>181</v>
      </c>
      <c r="AP20" s="18">
        <f t="shared" si="24"/>
        <v>66.292328704489748</v>
      </c>
      <c r="AQ20" s="17">
        <f t="shared" si="25"/>
        <v>1</v>
      </c>
      <c r="AR20" s="20">
        <f t="shared" si="26"/>
        <v>10</v>
      </c>
      <c r="AT20" s="3"/>
      <c r="AU20" s="3"/>
      <c r="AV20" s="3"/>
    </row>
    <row r="21" spans="1:48" ht="12.75" customHeight="1">
      <c r="A21" s="13">
        <v>19</v>
      </c>
      <c r="B21" s="14">
        <v>41971.78627315972</v>
      </c>
      <c r="C21" s="15" t="s">
        <v>182</v>
      </c>
      <c r="D21" s="15" t="s">
        <v>183</v>
      </c>
      <c r="E21" s="15">
        <v>233172</v>
      </c>
      <c r="F21" s="16">
        <v>1</v>
      </c>
      <c r="G21" s="16">
        <f t="shared" si="0"/>
        <v>2</v>
      </c>
      <c r="H21" s="16">
        <f t="shared" si="1"/>
        <v>3</v>
      </c>
      <c r="I21" s="16">
        <f t="shared" si="2"/>
        <v>3</v>
      </c>
      <c r="J21" s="16">
        <f t="shared" si="3"/>
        <v>1</v>
      </c>
      <c r="K21" s="16">
        <f t="shared" si="4"/>
        <v>7</v>
      </c>
      <c r="L21" s="16">
        <f t="shared" si="5"/>
        <v>2</v>
      </c>
      <c r="M21" s="17">
        <v>2</v>
      </c>
      <c r="N21" s="15" t="s">
        <v>184</v>
      </c>
      <c r="O21" s="18">
        <f t="shared" si="6"/>
        <v>91.942192835931721</v>
      </c>
      <c r="P21" s="17">
        <f t="shared" si="7"/>
        <v>1</v>
      </c>
      <c r="Q21" s="15" t="s">
        <v>185</v>
      </c>
      <c r="R21" s="18">
        <f t="shared" si="8"/>
        <v>83.532772033500734</v>
      </c>
      <c r="S21" s="17">
        <f t="shared" si="9"/>
        <v>1</v>
      </c>
      <c r="T21" s="15" t="s">
        <v>186</v>
      </c>
      <c r="U21" s="18">
        <f t="shared" si="10"/>
        <v>84.044297257974549</v>
      </c>
      <c r="V21" s="17">
        <f t="shared" si="11"/>
        <v>1</v>
      </c>
      <c r="W21" s="15">
        <v>0.62</v>
      </c>
      <c r="X21" s="19">
        <f t="shared" si="12"/>
        <v>0.62693877551020427</v>
      </c>
      <c r="Y21" s="17">
        <f t="shared" si="13"/>
        <v>1</v>
      </c>
      <c r="Z21" s="21" t="s">
        <v>187</v>
      </c>
      <c r="AA21" s="18">
        <f t="shared" si="14"/>
        <v>3.1361912297200174</v>
      </c>
      <c r="AB21" s="17">
        <f t="shared" si="15"/>
        <v>1</v>
      </c>
      <c r="AC21" s="15">
        <v>0.92</v>
      </c>
      <c r="AD21" s="19">
        <f t="shared" si="16"/>
        <v>0.92152718332087091</v>
      </c>
      <c r="AE21" s="17">
        <f t="shared" si="17"/>
        <v>1</v>
      </c>
      <c r="AF21" s="15">
        <v>0.71</v>
      </c>
      <c r="AG21" s="19">
        <f t="shared" si="18"/>
        <v>0.71987000039422977</v>
      </c>
      <c r="AH21" s="17">
        <f t="shared" si="19"/>
        <v>1</v>
      </c>
      <c r="AI21" s="15"/>
      <c r="AJ21" s="19">
        <f t="shared" si="20"/>
        <v>7.1072814469169687E-3</v>
      </c>
      <c r="AK21" s="17">
        <f t="shared" si="21"/>
        <v>0</v>
      </c>
      <c r="AL21" s="15" t="s">
        <v>188</v>
      </c>
      <c r="AM21" s="18">
        <f t="shared" si="22"/>
        <v>69.256431643389902</v>
      </c>
      <c r="AN21" s="17">
        <f t="shared" si="23"/>
        <v>1</v>
      </c>
      <c r="AO21" s="15"/>
      <c r="AP21" s="18">
        <f t="shared" si="24"/>
        <v>68.447575200535127</v>
      </c>
      <c r="AQ21" s="17">
        <f t="shared" si="25"/>
        <v>0</v>
      </c>
      <c r="AR21" s="20">
        <f t="shared" si="26"/>
        <v>10</v>
      </c>
      <c r="AT21" s="3"/>
      <c r="AU21" s="3"/>
      <c r="AV21" s="3"/>
    </row>
    <row r="22" spans="1:48" ht="12.75" customHeight="1">
      <c r="A22" s="13">
        <v>20</v>
      </c>
      <c r="B22" s="14">
        <v>41971.776721354167</v>
      </c>
      <c r="C22" s="15" t="s">
        <v>189</v>
      </c>
      <c r="D22" s="15" t="s">
        <v>190</v>
      </c>
      <c r="E22" s="15">
        <v>232299</v>
      </c>
      <c r="F22" s="16">
        <v>1</v>
      </c>
      <c r="G22" s="16">
        <f t="shared" si="0"/>
        <v>2</v>
      </c>
      <c r="H22" s="16">
        <f t="shared" si="1"/>
        <v>3</v>
      </c>
      <c r="I22" s="16">
        <f t="shared" si="2"/>
        <v>2</v>
      </c>
      <c r="J22" s="16">
        <f t="shared" si="3"/>
        <v>2</v>
      </c>
      <c r="K22" s="16">
        <f t="shared" si="4"/>
        <v>9</v>
      </c>
      <c r="L22" s="16">
        <f t="shared" si="5"/>
        <v>9</v>
      </c>
      <c r="M22" s="17">
        <v>2</v>
      </c>
      <c r="N22" s="15" t="s">
        <v>191</v>
      </c>
      <c r="O22" s="18">
        <f t="shared" si="6"/>
        <v>93.345574096076774</v>
      </c>
      <c r="P22" s="17">
        <f t="shared" si="7"/>
        <v>1</v>
      </c>
      <c r="Q22" s="15" t="s">
        <v>192</v>
      </c>
      <c r="R22" s="18">
        <f t="shared" si="8"/>
        <v>84.387666613572335</v>
      </c>
      <c r="S22" s="17">
        <f t="shared" si="9"/>
        <v>1</v>
      </c>
      <c r="T22" s="15" t="s">
        <v>193</v>
      </c>
      <c r="U22" s="18">
        <f t="shared" si="10"/>
        <v>85.770693595235144</v>
      </c>
      <c r="V22" s="17">
        <f t="shared" si="11"/>
        <v>1</v>
      </c>
      <c r="W22" s="15">
        <v>0.73029999999999995</v>
      </c>
      <c r="X22" s="19">
        <f t="shared" si="12"/>
        <v>0.73029847345636822</v>
      </c>
      <c r="Y22" s="17">
        <f t="shared" si="13"/>
        <v>1</v>
      </c>
      <c r="Z22" s="15" t="s">
        <v>194</v>
      </c>
      <c r="AA22" s="18">
        <f t="shared" si="14"/>
        <v>4.4140570245312789</v>
      </c>
      <c r="AB22" s="17">
        <f t="shared" si="15"/>
        <v>1</v>
      </c>
      <c r="AC22" s="15">
        <v>0.73009999999999997</v>
      </c>
      <c r="AD22" s="19">
        <f t="shared" si="16"/>
        <v>0.73012613638776225</v>
      </c>
      <c r="AE22" s="17">
        <f t="shared" si="17"/>
        <v>1</v>
      </c>
      <c r="AF22" s="15">
        <v>0.4733</v>
      </c>
      <c r="AG22" s="19">
        <f t="shared" si="18"/>
        <v>0.48050614670408442</v>
      </c>
      <c r="AH22" s="17">
        <f t="shared" si="19"/>
        <v>1</v>
      </c>
      <c r="AI22" s="15">
        <v>0.5302</v>
      </c>
      <c r="AJ22" s="19">
        <f t="shared" si="20"/>
        <v>0.78008438295681515</v>
      </c>
      <c r="AK22" s="17">
        <f t="shared" si="21"/>
        <v>-1</v>
      </c>
      <c r="AL22" s="15" t="s">
        <v>195</v>
      </c>
      <c r="AM22" s="18">
        <f t="shared" si="22"/>
        <v>70.455404631092932</v>
      </c>
      <c r="AN22" s="17">
        <f t="shared" si="23"/>
        <v>1</v>
      </c>
      <c r="AO22" s="15"/>
      <c r="AP22" s="18">
        <f t="shared" si="24"/>
        <v>70.027649552601318</v>
      </c>
      <c r="AQ22" s="17">
        <f t="shared" si="25"/>
        <v>0</v>
      </c>
      <c r="AR22" s="20">
        <f t="shared" si="26"/>
        <v>9</v>
      </c>
      <c r="AT22" s="3"/>
      <c r="AU22" s="3"/>
      <c r="AV22" s="3"/>
    </row>
    <row r="23" spans="1:48" ht="12.75" customHeight="1">
      <c r="A23" s="13">
        <v>21</v>
      </c>
      <c r="B23" s="14">
        <v>41971.77732494213</v>
      </c>
      <c r="C23" s="15" t="s">
        <v>196</v>
      </c>
      <c r="D23" s="15" t="s">
        <v>197</v>
      </c>
      <c r="E23" s="15">
        <v>240575</v>
      </c>
      <c r="F23" s="16">
        <v>1</v>
      </c>
      <c r="G23" s="16">
        <f t="shared" si="0"/>
        <v>2</v>
      </c>
      <c r="H23" s="16">
        <f t="shared" si="1"/>
        <v>4</v>
      </c>
      <c r="I23" s="16">
        <f t="shared" si="2"/>
        <v>0</v>
      </c>
      <c r="J23" s="16">
        <f t="shared" si="3"/>
        <v>5</v>
      </c>
      <c r="K23" s="16">
        <f t="shared" si="4"/>
        <v>7</v>
      </c>
      <c r="L23" s="16">
        <f t="shared" si="5"/>
        <v>5</v>
      </c>
      <c r="M23" s="17">
        <v>2</v>
      </c>
      <c r="N23" s="15" t="s">
        <v>198</v>
      </c>
      <c r="O23" s="18">
        <f t="shared" si="6"/>
        <v>93.044603470339453</v>
      </c>
      <c r="P23" s="17">
        <f t="shared" si="7"/>
        <v>1</v>
      </c>
      <c r="Q23" s="15" t="s">
        <v>199</v>
      </c>
      <c r="R23" s="18">
        <f t="shared" si="8"/>
        <v>84.39158920931402</v>
      </c>
      <c r="S23" s="17">
        <f t="shared" si="9"/>
        <v>1</v>
      </c>
      <c r="T23" s="15" t="s">
        <v>200</v>
      </c>
      <c r="U23" s="18">
        <f t="shared" si="10"/>
        <v>84.903114433787835</v>
      </c>
      <c r="V23" s="17">
        <f t="shared" si="11"/>
        <v>1</v>
      </c>
      <c r="W23" s="15">
        <v>0.62</v>
      </c>
      <c r="X23" s="19">
        <f t="shared" si="12"/>
        <v>0.62117647058823533</v>
      </c>
      <c r="Y23" s="17">
        <f t="shared" si="13"/>
        <v>1</v>
      </c>
      <c r="Z23" s="21" t="s">
        <v>201</v>
      </c>
      <c r="AA23" s="18">
        <f t="shared" si="14"/>
        <v>3.9794000867203758</v>
      </c>
      <c r="AB23" s="17">
        <f t="shared" si="15"/>
        <v>1</v>
      </c>
      <c r="AC23" s="15">
        <v>0.81</v>
      </c>
      <c r="AD23" s="19">
        <f t="shared" si="16"/>
        <v>0.81466501266300639</v>
      </c>
      <c r="AE23" s="17">
        <f t="shared" si="17"/>
        <v>1</v>
      </c>
      <c r="AF23" s="15">
        <v>0.56000000000000005</v>
      </c>
      <c r="AG23" s="19">
        <f t="shared" si="18"/>
        <v>0.56949449790160278</v>
      </c>
      <c r="AH23" s="17">
        <f t="shared" si="19"/>
        <v>1</v>
      </c>
      <c r="AI23" s="15">
        <v>0.32</v>
      </c>
      <c r="AJ23" s="19">
        <f t="shared" si="20"/>
        <v>0.54092247039444374</v>
      </c>
      <c r="AK23" s="17">
        <f t="shared" si="21"/>
        <v>-1</v>
      </c>
      <c r="AL23" s="15" t="s">
        <v>202</v>
      </c>
      <c r="AM23" s="18">
        <f t="shared" si="22"/>
        <v>68.878504131468574</v>
      </c>
      <c r="AN23" s="17">
        <f t="shared" si="23"/>
        <v>1</v>
      </c>
      <c r="AO23" s="15"/>
      <c r="AP23" s="18">
        <f t="shared" si="24"/>
        <v>68.166944357593408</v>
      </c>
      <c r="AQ23" s="17">
        <f t="shared" si="25"/>
        <v>0</v>
      </c>
      <c r="AR23" s="20">
        <f t="shared" si="26"/>
        <v>9</v>
      </c>
      <c r="AT23" s="3"/>
      <c r="AU23" s="3"/>
      <c r="AV23" s="3"/>
    </row>
    <row r="24" spans="1:48" ht="12.75" customHeight="1">
      <c r="A24" s="13">
        <v>22</v>
      </c>
      <c r="B24" s="14">
        <v>41971.777895231484</v>
      </c>
      <c r="C24" s="15" t="s">
        <v>203</v>
      </c>
      <c r="D24" s="15" t="s">
        <v>204</v>
      </c>
      <c r="E24" s="15">
        <v>232298</v>
      </c>
      <c r="F24" s="16">
        <v>1</v>
      </c>
      <c r="G24" s="16">
        <f t="shared" si="0"/>
        <v>2</v>
      </c>
      <c r="H24" s="16">
        <f t="shared" si="1"/>
        <v>3</v>
      </c>
      <c r="I24" s="16">
        <f t="shared" si="2"/>
        <v>2</v>
      </c>
      <c r="J24" s="16">
        <f t="shared" si="3"/>
        <v>2</v>
      </c>
      <c r="K24" s="16">
        <f t="shared" si="4"/>
        <v>9</v>
      </c>
      <c r="L24" s="16">
        <f t="shared" si="5"/>
        <v>8</v>
      </c>
      <c r="M24" s="17">
        <v>2</v>
      </c>
      <c r="N24" s="15" t="s">
        <v>205</v>
      </c>
      <c r="O24" s="18">
        <f t="shared" si="6"/>
        <v>93.228346942850408</v>
      </c>
      <c r="P24" s="17">
        <f t="shared" si="7"/>
        <v>1</v>
      </c>
      <c r="Q24" s="15" t="s">
        <v>206</v>
      </c>
      <c r="R24" s="18">
        <f t="shared" si="8"/>
        <v>84.344679641138043</v>
      </c>
      <c r="S24" s="17">
        <f t="shared" si="9"/>
        <v>1</v>
      </c>
      <c r="T24" s="15" t="s">
        <v>207</v>
      </c>
      <c r="U24" s="18">
        <f t="shared" si="10"/>
        <v>85.727706622800852</v>
      </c>
      <c r="V24" s="17">
        <f t="shared" si="11"/>
        <v>1</v>
      </c>
      <c r="W24" s="15">
        <v>0.70720000000000005</v>
      </c>
      <c r="X24" s="19">
        <f t="shared" si="12"/>
        <v>0.70721531100478463</v>
      </c>
      <c r="Y24" s="17">
        <f t="shared" si="13"/>
        <v>1</v>
      </c>
      <c r="Z24" s="15" t="s">
        <v>208</v>
      </c>
      <c r="AA24" s="18">
        <f t="shared" si="14"/>
        <v>4.2021640338318988</v>
      </c>
      <c r="AB24" s="17">
        <f t="shared" si="15"/>
        <v>1</v>
      </c>
      <c r="AC24" s="15">
        <v>0.7732</v>
      </c>
      <c r="AD24" s="19">
        <f t="shared" si="16"/>
        <v>0.77321635449066373</v>
      </c>
      <c r="AE24" s="17">
        <f t="shared" si="17"/>
        <v>1</v>
      </c>
      <c r="AF24" s="15">
        <v>0.51619999999999999</v>
      </c>
      <c r="AG24" s="19">
        <f t="shared" si="18"/>
        <v>0.52378193491916269</v>
      </c>
      <c r="AH24" s="17">
        <f t="shared" si="19"/>
        <v>1</v>
      </c>
      <c r="AI24" s="15">
        <v>0.46850000000000003</v>
      </c>
      <c r="AJ24" s="19">
        <f t="shared" si="20"/>
        <v>0.71746366377862003</v>
      </c>
      <c r="AK24" s="17">
        <f t="shared" si="21"/>
        <v>-1</v>
      </c>
      <c r="AL24" s="15" t="s">
        <v>209</v>
      </c>
      <c r="AM24" s="18">
        <f t="shared" si="22"/>
        <v>70.552954107200605</v>
      </c>
      <c r="AN24" s="17">
        <f t="shared" si="23"/>
        <v>1</v>
      </c>
      <c r="AO24" s="15"/>
      <c r="AP24" s="18">
        <f t="shared" si="24"/>
        <v>70.082546298502763</v>
      </c>
      <c r="AQ24" s="17">
        <f t="shared" si="25"/>
        <v>0</v>
      </c>
      <c r="AR24" s="20">
        <f t="shared" si="26"/>
        <v>9</v>
      </c>
      <c r="AT24" s="3"/>
      <c r="AU24" s="3"/>
      <c r="AV24" s="3"/>
    </row>
    <row r="25" spans="1:48" ht="12.75" customHeight="1">
      <c r="A25" s="13">
        <v>23</v>
      </c>
      <c r="B25" s="14">
        <v>41971.778175254629</v>
      </c>
      <c r="C25" s="15" t="s">
        <v>210</v>
      </c>
      <c r="D25" s="15" t="s">
        <v>211</v>
      </c>
      <c r="E25" s="15">
        <v>231528</v>
      </c>
      <c r="F25" s="16">
        <v>1</v>
      </c>
      <c r="G25" s="16">
        <f t="shared" si="0"/>
        <v>2</v>
      </c>
      <c r="H25" s="16">
        <f t="shared" si="1"/>
        <v>3</v>
      </c>
      <c r="I25" s="16">
        <f t="shared" si="2"/>
        <v>1</v>
      </c>
      <c r="J25" s="16">
        <f t="shared" si="3"/>
        <v>5</v>
      </c>
      <c r="K25" s="16">
        <f t="shared" si="4"/>
        <v>2</v>
      </c>
      <c r="L25" s="16">
        <f t="shared" si="5"/>
        <v>8</v>
      </c>
      <c r="M25" s="17">
        <v>2</v>
      </c>
      <c r="N25" s="15" t="s">
        <v>212</v>
      </c>
      <c r="O25" s="18">
        <f t="shared" si="6"/>
        <v>92.751882255943002</v>
      </c>
      <c r="P25" s="17">
        <f t="shared" si="7"/>
        <v>1</v>
      </c>
      <c r="Q25" s="15" t="s">
        <v>213</v>
      </c>
      <c r="R25" s="18">
        <f t="shared" si="8"/>
        <v>83.868214954230638</v>
      </c>
      <c r="S25" s="17">
        <f t="shared" si="9"/>
        <v>1</v>
      </c>
      <c r="T25" s="15" t="s">
        <v>214</v>
      </c>
      <c r="U25" s="18">
        <f t="shared" si="10"/>
        <v>80.857914997590825</v>
      </c>
      <c r="V25" s="17">
        <f t="shared" si="11"/>
        <v>1</v>
      </c>
      <c r="W25" s="15">
        <v>0.92420000000000002</v>
      </c>
      <c r="X25" s="19">
        <f t="shared" si="12"/>
        <v>0.92415999999999998</v>
      </c>
      <c r="Y25" s="17">
        <f t="shared" si="13"/>
        <v>1</v>
      </c>
      <c r="Z25" s="15" t="s">
        <v>215</v>
      </c>
      <c r="AA25" s="18">
        <f t="shared" si="14"/>
        <v>6.1978875828839399</v>
      </c>
      <c r="AB25" s="17">
        <f t="shared" si="15"/>
        <v>1</v>
      </c>
      <c r="AC25" s="15">
        <v>0.47239999999999999</v>
      </c>
      <c r="AD25" s="19">
        <f t="shared" si="16"/>
        <v>0.47236305533567524</v>
      </c>
      <c r="AE25" s="17">
        <f t="shared" si="17"/>
        <v>1</v>
      </c>
      <c r="AF25" s="15">
        <v>0.26900000000000002</v>
      </c>
      <c r="AG25" s="19">
        <f t="shared" si="18"/>
        <v>0.27361377720641988</v>
      </c>
      <c r="AH25" s="17">
        <f t="shared" si="19"/>
        <v>1</v>
      </c>
      <c r="AI25" s="15">
        <v>0.66990000000000005</v>
      </c>
      <c r="AJ25" s="19">
        <f t="shared" si="20"/>
        <v>0.89101177625142136</v>
      </c>
      <c r="AK25" s="17">
        <f t="shared" si="21"/>
        <v>-1</v>
      </c>
      <c r="AL25" s="15" t="s">
        <v>216</v>
      </c>
      <c r="AM25" s="18">
        <f t="shared" si="22"/>
        <v>63.552954107200605</v>
      </c>
      <c r="AN25" s="17">
        <f t="shared" si="23"/>
        <v>1</v>
      </c>
      <c r="AO25" s="15"/>
      <c r="AP25" s="18">
        <f t="shared" si="24"/>
        <v>63.01672011861789</v>
      </c>
      <c r="AQ25" s="17">
        <f t="shared" si="25"/>
        <v>0</v>
      </c>
      <c r="AR25" s="20">
        <f t="shared" si="26"/>
        <v>9</v>
      </c>
      <c r="AT25" s="3"/>
      <c r="AU25" s="3"/>
      <c r="AV25" s="3"/>
    </row>
    <row r="26" spans="1:48" ht="12.75" customHeight="1">
      <c r="A26" s="13">
        <v>24</v>
      </c>
      <c r="B26" s="14">
        <v>41971.778377685187</v>
      </c>
      <c r="C26" s="15" t="s">
        <v>217</v>
      </c>
      <c r="D26" s="15" t="s">
        <v>218</v>
      </c>
      <c r="E26" s="15">
        <v>232430</v>
      </c>
      <c r="F26" s="16">
        <v>1</v>
      </c>
      <c r="G26" s="16">
        <f t="shared" si="0"/>
        <v>2</v>
      </c>
      <c r="H26" s="16">
        <f t="shared" si="1"/>
        <v>3</v>
      </c>
      <c r="I26" s="16">
        <f t="shared" si="2"/>
        <v>2</v>
      </c>
      <c r="J26" s="16">
        <f t="shared" si="3"/>
        <v>4</v>
      </c>
      <c r="K26" s="16">
        <f t="shared" si="4"/>
        <v>3</v>
      </c>
      <c r="L26" s="16">
        <f t="shared" si="5"/>
        <v>0</v>
      </c>
      <c r="M26" s="17">
        <v>2</v>
      </c>
      <c r="N26" s="15" t="s">
        <v>219</v>
      </c>
      <c r="O26" s="18">
        <f t="shared" si="6"/>
        <v>92.877207328709815</v>
      </c>
      <c r="P26" s="17">
        <f t="shared" si="7"/>
        <v>1</v>
      </c>
      <c r="Q26" s="15" t="s">
        <v>220</v>
      </c>
      <c r="R26" s="18">
        <f t="shared" si="8"/>
        <v>84.638119919266629</v>
      </c>
      <c r="S26" s="17">
        <f t="shared" si="9"/>
        <v>1</v>
      </c>
      <c r="T26" s="15" t="s">
        <v>221</v>
      </c>
      <c r="U26" s="18">
        <f t="shared" si="10"/>
        <v>82.596920092707379</v>
      </c>
      <c r="V26" s="17">
        <f t="shared" si="11"/>
        <v>1</v>
      </c>
      <c r="W26" s="15">
        <v>0.66839999999999999</v>
      </c>
      <c r="X26" s="19">
        <f t="shared" si="12"/>
        <v>0.66837606837606833</v>
      </c>
      <c r="Y26" s="17">
        <f t="shared" si="13"/>
        <v>1</v>
      </c>
      <c r="Z26" s="15" t="s">
        <v>222</v>
      </c>
      <c r="AA26" s="18">
        <f t="shared" si="14"/>
        <v>3.6317790241282562</v>
      </c>
      <c r="AB26" s="17">
        <f t="shared" si="15"/>
        <v>1</v>
      </c>
      <c r="AC26" s="15">
        <v>0.85370000000000001</v>
      </c>
      <c r="AD26" s="19">
        <f t="shared" si="16"/>
        <v>0.85371493603838999</v>
      </c>
      <c r="AE26" s="17">
        <f t="shared" si="17"/>
        <v>1</v>
      </c>
      <c r="AF26" s="15">
        <v>0.60909999999999997</v>
      </c>
      <c r="AG26" s="19">
        <f t="shared" si="18"/>
        <v>0.61752769517047401</v>
      </c>
      <c r="AH26" s="17">
        <f t="shared" si="19"/>
        <v>1</v>
      </c>
      <c r="AI26" s="15">
        <v>2.4199999999999999E-2</v>
      </c>
      <c r="AJ26" s="19">
        <f t="shared" si="20"/>
        <v>4.7849254971007116E-2</v>
      </c>
      <c r="AK26" s="17">
        <f t="shared" si="21"/>
        <v>-1</v>
      </c>
      <c r="AL26" s="15" t="s">
        <v>223</v>
      </c>
      <c r="AM26" s="18">
        <f t="shared" si="22"/>
        <v>65.539018910438671</v>
      </c>
      <c r="AN26" s="17">
        <f t="shared" si="23"/>
        <v>1</v>
      </c>
      <c r="AO26" s="15"/>
      <c r="AP26" s="18">
        <f t="shared" si="24"/>
        <v>64.412466490666048</v>
      </c>
      <c r="AQ26" s="17">
        <f t="shared" si="25"/>
        <v>0</v>
      </c>
      <c r="AR26" s="20">
        <f t="shared" si="26"/>
        <v>9</v>
      </c>
      <c r="AT26" s="3"/>
      <c r="AU26" s="3"/>
      <c r="AV26" s="3"/>
    </row>
    <row r="27" spans="1:48" ht="12.75" customHeight="1">
      <c r="A27" s="13">
        <v>25</v>
      </c>
      <c r="B27" s="14">
        <v>41971.779382858796</v>
      </c>
      <c r="C27" s="15" t="s">
        <v>224</v>
      </c>
      <c r="D27" s="15" t="s">
        <v>225</v>
      </c>
      <c r="E27" s="15">
        <v>239655</v>
      </c>
      <c r="F27" s="16">
        <v>1</v>
      </c>
      <c r="G27" s="16">
        <f t="shared" si="0"/>
        <v>2</v>
      </c>
      <c r="H27" s="16">
        <f t="shared" si="1"/>
        <v>3</v>
      </c>
      <c r="I27" s="16">
        <f t="shared" si="2"/>
        <v>9</v>
      </c>
      <c r="J27" s="16">
        <f t="shared" si="3"/>
        <v>6</v>
      </c>
      <c r="K27" s="16">
        <f t="shared" si="4"/>
        <v>5</v>
      </c>
      <c r="L27" s="16">
        <f t="shared" si="5"/>
        <v>5</v>
      </c>
      <c r="M27" s="17">
        <v>2</v>
      </c>
      <c r="N27" s="15" t="s">
        <v>226</v>
      </c>
      <c r="O27" s="18">
        <f t="shared" si="6"/>
        <v>100.87025305718117</v>
      </c>
      <c r="P27" s="17">
        <f t="shared" si="7"/>
        <v>1</v>
      </c>
      <c r="Q27" s="15" t="s">
        <v>227</v>
      </c>
      <c r="R27" s="18">
        <f t="shared" si="8"/>
        <v>92.21723879615574</v>
      </c>
      <c r="S27" s="17">
        <f t="shared" si="9"/>
        <v>1</v>
      </c>
      <c r="T27" s="15" t="s">
        <v>228</v>
      </c>
      <c r="U27" s="18">
        <f t="shared" si="10"/>
        <v>91.637319326378872</v>
      </c>
      <c r="V27" s="17">
        <f t="shared" si="11"/>
        <v>1</v>
      </c>
      <c r="W27" s="15">
        <v>0.68</v>
      </c>
      <c r="X27" s="19">
        <f t="shared" si="12"/>
        <v>0.67692307692307696</v>
      </c>
      <c r="Y27" s="17">
        <f t="shared" si="13"/>
        <v>1</v>
      </c>
      <c r="Z27" s="15" t="s">
        <v>229</v>
      </c>
      <c r="AA27" s="18">
        <f t="shared" si="14"/>
        <v>4.5229767099463034</v>
      </c>
      <c r="AB27" s="17">
        <f t="shared" si="15"/>
        <v>1</v>
      </c>
      <c r="AC27" s="15">
        <v>0.73</v>
      </c>
      <c r="AD27" s="19">
        <f t="shared" si="16"/>
        <v>0.73012613638776136</v>
      </c>
      <c r="AE27" s="17">
        <f t="shared" si="17"/>
        <v>1</v>
      </c>
      <c r="AF27" s="15">
        <v>0.4733</v>
      </c>
      <c r="AG27" s="19">
        <f t="shared" si="18"/>
        <v>0.48050614670408442</v>
      </c>
      <c r="AH27" s="17">
        <f t="shared" si="19"/>
        <v>1</v>
      </c>
      <c r="AI27" s="15">
        <v>0.75</v>
      </c>
      <c r="AJ27" s="19">
        <f t="shared" si="20"/>
        <v>0.65145723563237123</v>
      </c>
      <c r="AK27" s="17">
        <f t="shared" si="21"/>
        <v>-1</v>
      </c>
      <c r="AL27" s="15" t="s">
        <v>230</v>
      </c>
      <c r="AM27" s="18">
        <f t="shared" si="22"/>
        <v>66.878504131468588</v>
      </c>
      <c r="AN27" s="17">
        <f t="shared" si="23"/>
        <v>1</v>
      </c>
      <c r="AO27" s="15"/>
      <c r="AP27" s="18">
        <f t="shared" si="24"/>
        <v>66.141603574519223</v>
      </c>
      <c r="AQ27" s="17">
        <f t="shared" si="25"/>
        <v>0</v>
      </c>
      <c r="AR27" s="20">
        <f t="shared" si="26"/>
        <v>9</v>
      </c>
      <c r="AT27" s="3"/>
      <c r="AU27" s="3"/>
      <c r="AV27" s="3"/>
    </row>
    <row r="28" spans="1:48" ht="12.75" customHeight="1">
      <c r="A28" s="13">
        <v>26</v>
      </c>
      <c r="B28" s="14">
        <v>41971.77948297454</v>
      </c>
      <c r="C28" s="15" t="s">
        <v>231</v>
      </c>
      <c r="D28" s="15" t="s">
        <v>232</v>
      </c>
      <c r="E28" s="15">
        <v>243327</v>
      </c>
      <c r="F28" s="16">
        <v>1</v>
      </c>
      <c r="G28" s="16">
        <f t="shared" si="0"/>
        <v>2</v>
      </c>
      <c r="H28" s="16">
        <f t="shared" si="1"/>
        <v>4</v>
      </c>
      <c r="I28" s="16">
        <f t="shared" si="2"/>
        <v>3</v>
      </c>
      <c r="J28" s="16">
        <f t="shared" si="3"/>
        <v>3</v>
      </c>
      <c r="K28" s="16">
        <f t="shared" si="4"/>
        <v>2</v>
      </c>
      <c r="L28" s="16">
        <f t="shared" si="5"/>
        <v>7</v>
      </c>
      <c r="M28" s="17">
        <v>2</v>
      </c>
      <c r="N28" s="15" t="s">
        <v>233</v>
      </c>
      <c r="O28" s="18">
        <f t="shared" si="6"/>
        <v>93.069283953969432</v>
      </c>
      <c r="P28" s="17">
        <f t="shared" si="7"/>
        <v>1</v>
      </c>
      <c r="Q28" s="15" t="s">
        <v>234</v>
      </c>
      <c r="R28" s="18">
        <f t="shared" si="8"/>
        <v>84.261148031161525</v>
      </c>
      <c r="S28" s="17">
        <f t="shared" si="9"/>
        <v>1</v>
      </c>
      <c r="T28" s="15" t="s">
        <v>235</v>
      </c>
      <c r="U28" s="18">
        <f t="shared" si="10"/>
        <v>81.250848074521713</v>
      </c>
      <c r="V28" s="17">
        <f t="shared" si="11"/>
        <v>1</v>
      </c>
      <c r="W28" s="21">
        <v>0.98349399999999998</v>
      </c>
      <c r="X28" s="19">
        <f t="shared" si="12"/>
        <v>0.98349351639969496</v>
      </c>
      <c r="Y28" s="17">
        <f t="shared" si="13"/>
        <v>1</v>
      </c>
      <c r="Z28" s="15" t="s">
        <v>236</v>
      </c>
      <c r="AA28" s="18">
        <f t="shared" si="14"/>
        <v>5.9751236357724178</v>
      </c>
      <c r="AB28" s="17">
        <f t="shared" si="15"/>
        <v>1</v>
      </c>
      <c r="AC28" s="21">
        <v>0.51273899999999994</v>
      </c>
      <c r="AD28" s="19">
        <f t="shared" si="16"/>
        <v>0.51273892206238436</v>
      </c>
      <c r="AE28" s="17">
        <f t="shared" si="17"/>
        <v>1</v>
      </c>
      <c r="AF28" s="21">
        <v>0.29691699999999999</v>
      </c>
      <c r="AG28" s="19">
        <f t="shared" si="18"/>
        <v>0.30195911442264656</v>
      </c>
      <c r="AH28" s="17">
        <f t="shared" si="19"/>
        <v>1</v>
      </c>
      <c r="AI28" s="21">
        <v>0.62630300000000005</v>
      </c>
      <c r="AJ28" s="19">
        <f t="shared" si="20"/>
        <v>0.86035077657722536</v>
      </c>
      <c r="AK28" s="17">
        <f t="shared" si="21"/>
        <v>-1</v>
      </c>
      <c r="AL28" s="15" t="s">
        <v>237</v>
      </c>
      <c r="AM28" s="18">
        <f t="shared" si="22"/>
        <v>63.655882067927593</v>
      </c>
      <c r="AN28" s="17">
        <f t="shared" si="23"/>
        <v>1</v>
      </c>
      <c r="AO28" s="15"/>
      <c r="AP28" s="18">
        <f t="shared" si="24"/>
        <v>63.113459311365851</v>
      </c>
      <c r="AQ28" s="17">
        <f t="shared" si="25"/>
        <v>0</v>
      </c>
      <c r="AR28" s="20">
        <f t="shared" si="26"/>
        <v>9</v>
      </c>
      <c r="AT28" s="3"/>
      <c r="AU28" s="3"/>
      <c r="AV28" s="3"/>
    </row>
    <row r="29" spans="1:48" ht="12.75" customHeight="1">
      <c r="A29" s="13">
        <v>27</v>
      </c>
      <c r="B29" s="14">
        <v>41971.779507673607</v>
      </c>
      <c r="C29" s="15" t="s">
        <v>238</v>
      </c>
      <c r="D29" s="15" t="s">
        <v>239</v>
      </c>
      <c r="E29" s="15">
        <v>240053</v>
      </c>
      <c r="F29" s="16">
        <v>1</v>
      </c>
      <c r="G29" s="16">
        <f t="shared" si="0"/>
        <v>2</v>
      </c>
      <c r="H29" s="16">
        <f t="shared" si="1"/>
        <v>4</v>
      </c>
      <c r="I29" s="16">
        <f t="shared" si="2"/>
        <v>0</v>
      </c>
      <c r="J29" s="16">
        <f t="shared" si="3"/>
        <v>0</v>
      </c>
      <c r="K29" s="16">
        <f t="shared" si="4"/>
        <v>5</v>
      </c>
      <c r="L29" s="16">
        <f t="shared" si="5"/>
        <v>3</v>
      </c>
      <c r="M29" s="17">
        <v>2</v>
      </c>
      <c r="N29" s="15" t="s">
        <v>240</v>
      </c>
      <c r="O29" s="18">
        <f t="shared" si="6"/>
        <v>87.554006167951883</v>
      </c>
      <c r="P29" s="17">
        <f t="shared" si="7"/>
        <v>1</v>
      </c>
      <c r="Q29" s="15" t="s">
        <v>241</v>
      </c>
      <c r="R29" s="18">
        <f t="shared" si="8"/>
        <v>79.061860105860987</v>
      </c>
      <c r="S29" s="17">
        <f t="shared" si="9"/>
        <v>1</v>
      </c>
      <c r="T29" s="15" t="s">
        <v>242</v>
      </c>
      <c r="U29" s="18">
        <f t="shared" si="10"/>
        <v>78.481940636084119</v>
      </c>
      <c r="V29" s="17">
        <f t="shared" si="11"/>
        <v>1</v>
      </c>
      <c r="W29" s="15">
        <v>0.80959999999999999</v>
      </c>
      <c r="X29" s="19">
        <f t="shared" si="12"/>
        <v>0.80959999999999999</v>
      </c>
      <c r="Y29" s="17">
        <f t="shared" si="13"/>
        <v>1</v>
      </c>
      <c r="Z29" s="15" t="s">
        <v>243</v>
      </c>
      <c r="AA29" s="18">
        <f t="shared" si="14"/>
        <v>3.9794000867203758</v>
      </c>
      <c r="AB29" s="17">
        <f t="shared" si="15"/>
        <v>1</v>
      </c>
      <c r="AC29" s="15">
        <v>0.81469999999999998</v>
      </c>
      <c r="AD29" s="19">
        <f t="shared" si="16"/>
        <v>0.8146650126630065</v>
      </c>
      <c r="AE29" s="17">
        <f t="shared" si="17"/>
        <v>1</v>
      </c>
      <c r="AF29" s="15">
        <v>0.5615</v>
      </c>
      <c r="AG29" s="19">
        <f t="shared" si="18"/>
        <v>0.56949449790160278</v>
      </c>
      <c r="AH29" s="17">
        <f t="shared" si="19"/>
        <v>1</v>
      </c>
      <c r="AI29" s="15">
        <v>0.59560000000000002</v>
      </c>
      <c r="AJ29" s="19">
        <f t="shared" si="20"/>
        <v>0.41980737010453884</v>
      </c>
      <c r="AK29" s="17">
        <f t="shared" si="21"/>
        <v>-1</v>
      </c>
      <c r="AL29" s="15" t="s">
        <v>244</v>
      </c>
      <c r="AM29" s="18">
        <f t="shared" si="22"/>
        <v>67.1244260279434</v>
      </c>
      <c r="AN29" s="17">
        <f t="shared" si="23"/>
        <v>1</v>
      </c>
      <c r="AO29" s="15"/>
      <c r="AP29" s="18">
        <f t="shared" si="24"/>
        <v>66.431999270307855</v>
      </c>
      <c r="AQ29" s="17">
        <f t="shared" si="25"/>
        <v>0</v>
      </c>
      <c r="AR29" s="20">
        <f t="shared" si="26"/>
        <v>9</v>
      </c>
      <c r="AT29" s="3"/>
      <c r="AU29" s="3"/>
      <c r="AV29" s="3"/>
    </row>
    <row r="30" spans="1:48" ht="12.75" customHeight="1">
      <c r="A30" s="13">
        <v>28</v>
      </c>
      <c r="B30" s="14">
        <v>41971.780139710652</v>
      </c>
      <c r="C30" s="15" t="s">
        <v>245</v>
      </c>
      <c r="D30" s="15" t="s">
        <v>246</v>
      </c>
      <c r="E30" s="15">
        <v>239381</v>
      </c>
      <c r="F30" s="16">
        <v>1</v>
      </c>
      <c r="G30" s="16">
        <f t="shared" si="0"/>
        <v>2</v>
      </c>
      <c r="H30" s="16">
        <f t="shared" si="1"/>
        <v>3</v>
      </c>
      <c r="I30" s="16">
        <f t="shared" si="2"/>
        <v>9</v>
      </c>
      <c r="J30" s="16">
        <f t="shared" si="3"/>
        <v>3</v>
      </c>
      <c r="K30" s="16">
        <f t="shared" si="4"/>
        <v>8</v>
      </c>
      <c r="L30" s="16">
        <f t="shared" si="5"/>
        <v>1</v>
      </c>
      <c r="M30" s="17">
        <v>2</v>
      </c>
      <c r="N30" s="15" t="s">
        <v>247</v>
      </c>
      <c r="O30" s="18">
        <f t="shared" si="6"/>
        <v>99.32666607450733</v>
      </c>
      <c r="P30" s="17">
        <f t="shared" si="7"/>
        <v>1</v>
      </c>
      <c r="Q30" s="15" t="s">
        <v>248</v>
      </c>
      <c r="R30" s="18">
        <f t="shared" si="8"/>
        <v>91.00157694744496</v>
      </c>
      <c r="S30" s="17">
        <f t="shared" si="9"/>
        <v>1</v>
      </c>
      <c r="T30" s="15" t="s">
        <v>249</v>
      </c>
      <c r="U30" s="18">
        <f t="shared" si="10"/>
        <v>91.970677077525522</v>
      </c>
      <c r="V30" s="17">
        <f t="shared" si="11"/>
        <v>1</v>
      </c>
      <c r="W30" s="15">
        <v>0.48</v>
      </c>
      <c r="X30" s="19">
        <f t="shared" si="12"/>
        <v>0.48451876625789669</v>
      </c>
      <c r="Y30" s="17">
        <f t="shared" si="13"/>
        <v>1</v>
      </c>
      <c r="Z30" s="15" t="s">
        <v>250</v>
      </c>
      <c r="AA30" s="18">
        <f t="shared" si="14"/>
        <v>2.5661085587556833</v>
      </c>
      <c r="AB30" s="17">
        <f t="shared" si="15"/>
        <v>1</v>
      </c>
      <c r="AC30" s="15">
        <v>0.97075999999999996</v>
      </c>
      <c r="AD30" s="19">
        <f t="shared" si="16"/>
        <v>0.9707599037814989</v>
      </c>
      <c r="AE30" s="17">
        <f t="shared" si="17"/>
        <v>1</v>
      </c>
      <c r="AF30" s="15">
        <v>0.82</v>
      </c>
      <c r="AG30" s="19">
        <f t="shared" si="18"/>
        <v>0.82900264265638102</v>
      </c>
      <c r="AH30" s="17">
        <f t="shared" si="19"/>
        <v>1</v>
      </c>
      <c r="AI30" s="15">
        <v>0.22</v>
      </c>
      <c r="AJ30" s="19">
        <f t="shared" si="20"/>
        <v>-0.48345082324454336</v>
      </c>
      <c r="AK30" s="17">
        <f t="shared" si="21"/>
        <v>-1</v>
      </c>
      <c r="AL30" s="15" t="s">
        <v>251</v>
      </c>
      <c r="AM30" s="18">
        <f t="shared" si="22"/>
        <v>70.394602145473328</v>
      </c>
      <c r="AN30" s="17">
        <f t="shared" si="23"/>
        <v>1</v>
      </c>
      <c r="AO30" s="15"/>
      <c r="AP30" s="18">
        <f t="shared" si="24"/>
        <v>69.415552515049924</v>
      </c>
      <c r="AQ30" s="17">
        <f t="shared" si="25"/>
        <v>0</v>
      </c>
      <c r="AR30" s="20">
        <f t="shared" si="26"/>
        <v>9</v>
      </c>
      <c r="AT30" s="3"/>
      <c r="AU30" s="3"/>
      <c r="AV30" s="3"/>
    </row>
    <row r="31" spans="1:48" ht="12.75" customHeight="1">
      <c r="A31" s="13">
        <v>29</v>
      </c>
      <c r="B31" s="14">
        <v>41971.781077013882</v>
      </c>
      <c r="C31" s="15" t="s">
        <v>252</v>
      </c>
      <c r="D31" s="15" t="s">
        <v>253</v>
      </c>
      <c r="E31" s="15">
        <v>232686</v>
      </c>
      <c r="F31" s="16">
        <v>1</v>
      </c>
      <c r="G31" s="16">
        <f t="shared" si="0"/>
        <v>2</v>
      </c>
      <c r="H31" s="16">
        <f t="shared" si="1"/>
        <v>3</v>
      </c>
      <c r="I31" s="16">
        <f t="shared" si="2"/>
        <v>2</v>
      </c>
      <c r="J31" s="16">
        <f t="shared" si="3"/>
        <v>6</v>
      </c>
      <c r="K31" s="16">
        <f t="shared" si="4"/>
        <v>8</v>
      </c>
      <c r="L31" s="16">
        <f t="shared" si="5"/>
        <v>6</v>
      </c>
      <c r="M31" s="17">
        <v>2</v>
      </c>
      <c r="N31" s="15" t="s">
        <v>254</v>
      </c>
      <c r="O31" s="18">
        <f t="shared" si="6"/>
        <v>95.320331118820235</v>
      </c>
      <c r="P31" s="17">
        <f t="shared" si="7"/>
        <v>1</v>
      </c>
      <c r="Q31" s="15" t="s">
        <v>255</v>
      </c>
      <c r="R31" s="18">
        <f t="shared" si="8"/>
        <v>86.589063482675229</v>
      </c>
      <c r="S31" s="17">
        <f t="shared" si="9"/>
        <v>1</v>
      </c>
      <c r="T31" s="15" t="s">
        <v>256</v>
      </c>
      <c r="U31" s="18">
        <f t="shared" si="10"/>
        <v>87.558163612755791</v>
      </c>
      <c r="V31" s="17">
        <f t="shared" si="11"/>
        <v>1</v>
      </c>
      <c r="W31" s="15">
        <v>0.59</v>
      </c>
      <c r="X31" s="19">
        <f t="shared" si="12"/>
        <v>0.58666666666666678</v>
      </c>
      <c r="Y31" s="17">
        <f t="shared" si="13"/>
        <v>1</v>
      </c>
      <c r="Z31" s="15" t="s">
        <v>257</v>
      </c>
      <c r="AA31" s="18">
        <f t="shared" si="14"/>
        <v>3.9794000867203758</v>
      </c>
      <c r="AB31" s="17">
        <f t="shared" si="15"/>
        <v>1</v>
      </c>
      <c r="AC31" s="15">
        <v>0.81499999999999995</v>
      </c>
      <c r="AD31" s="19">
        <f t="shared" si="16"/>
        <v>0.81466501266300773</v>
      </c>
      <c r="AE31" s="17">
        <f t="shared" si="17"/>
        <v>1</v>
      </c>
      <c r="AF31" s="15">
        <v>0.56000000000000005</v>
      </c>
      <c r="AG31" s="19">
        <f t="shared" si="18"/>
        <v>0.56949449790160278</v>
      </c>
      <c r="AH31" s="17">
        <f t="shared" si="19"/>
        <v>1</v>
      </c>
      <c r="AI31" s="15">
        <v>0.71450000000000002</v>
      </c>
      <c r="AJ31" s="19">
        <f t="shared" si="20"/>
        <v>0.59154973343986184</v>
      </c>
      <c r="AK31" s="17">
        <f t="shared" si="21"/>
        <v>-1</v>
      </c>
      <c r="AL31" s="15" t="s">
        <v>258</v>
      </c>
      <c r="AM31" s="18">
        <f t="shared" si="22"/>
        <v>69.764348624364857</v>
      </c>
      <c r="AN31" s="17">
        <f t="shared" si="23"/>
        <v>1</v>
      </c>
      <c r="AO31" s="15"/>
      <c r="AP31" s="18">
        <f t="shared" si="24"/>
        <v>69.093735685485882</v>
      </c>
      <c r="AQ31" s="17">
        <f t="shared" si="25"/>
        <v>0</v>
      </c>
      <c r="AR31" s="20">
        <f t="shared" si="26"/>
        <v>9</v>
      </c>
      <c r="AT31" s="3"/>
      <c r="AU31" s="3"/>
      <c r="AV31" s="3"/>
    </row>
    <row r="32" spans="1:48" ht="12.75" customHeight="1">
      <c r="A32" s="13">
        <v>30</v>
      </c>
      <c r="B32" s="14">
        <v>41971.781092893514</v>
      </c>
      <c r="C32" s="15" t="s">
        <v>259</v>
      </c>
      <c r="D32" s="15" t="s">
        <v>260</v>
      </c>
      <c r="E32" s="15">
        <v>239776</v>
      </c>
      <c r="F32" s="16">
        <v>1</v>
      </c>
      <c r="G32" s="16">
        <f t="shared" si="0"/>
        <v>2</v>
      </c>
      <c r="H32" s="16">
        <f t="shared" si="1"/>
        <v>3</v>
      </c>
      <c r="I32" s="16">
        <f t="shared" si="2"/>
        <v>9</v>
      </c>
      <c r="J32" s="16">
        <f t="shared" si="3"/>
        <v>7</v>
      </c>
      <c r="K32" s="16">
        <f t="shared" si="4"/>
        <v>7</v>
      </c>
      <c r="L32" s="16">
        <f t="shared" si="5"/>
        <v>6</v>
      </c>
      <c r="M32" s="17">
        <v>2</v>
      </c>
      <c r="N32" s="15" t="s">
        <v>261</v>
      </c>
      <c r="O32" s="18">
        <f t="shared" si="6"/>
        <v>101.53977992135387</v>
      </c>
      <c r="P32" s="17">
        <f t="shared" si="7"/>
        <v>1</v>
      </c>
      <c r="Q32" s="15" t="s">
        <v>262</v>
      </c>
      <c r="R32" s="18">
        <f t="shared" si="8"/>
        <v>92.808512285208863</v>
      </c>
      <c r="S32" s="17">
        <f t="shared" si="9"/>
        <v>1</v>
      </c>
      <c r="T32" s="15" t="s">
        <v>263</v>
      </c>
      <c r="U32" s="18">
        <f t="shared" si="10"/>
        <v>93.320037509682678</v>
      </c>
      <c r="V32" s="17">
        <f t="shared" si="11"/>
        <v>1</v>
      </c>
      <c r="W32" s="15">
        <v>0.59860000000000002</v>
      </c>
      <c r="X32" s="19">
        <f t="shared" si="12"/>
        <v>0.59863471314451711</v>
      </c>
      <c r="Y32" s="17">
        <f t="shared" si="13"/>
        <v>1</v>
      </c>
      <c r="Z32" s="15" t="s">
        <v>264</v>
      </c>
      <c r="AA32" s="18">
        <f t="shared" si="14"/>
        <v>4.2276359239706975</v>
      </c>
      <c r="AB32" s="17">
        <f t="shared" si="15"/>
        <v>1</v>
      </c>
      <c r="AC32" s="15">
        <v>0.7732</v>
      </c>
      <c r="AD32" s="19">
        <f t="shared" si="16"/>
        <v>0.77321635449066306</v>
      </c>
      <c r="AE32" s="17">
        <f t="shared" si="17"/>
        <v>1</v>
      </c>
      <c r="AF32" s="15">
        <v>0.51619999999999999</v>
      </c>
      <c r="AG32" s="19">
        <f t="shared" si="18"/>
        <v>0.52378193491916269</v>
      </c>
      <c r="AH32" s="17">
        <f t="shared" si="19"/>
        <v>1</v>
      </c>
      <c r="AI32" s="15">
        <v>0.74829999999999997</v>
      </c>
      <c r="AJ32" s="19">
        <f t="shared" si="20"/>
        <v>0.64375486564332685</v>
      </c>
      <c r="AK32" s="17">
        <f t="shared" si="21"/>
        <v>-1</v>
      </c>
      <c r="AL32" s="15" t="s">
        <v>265</v>
      </c>
      <c r="AM32" s="18">
        <f t="shared" si="22"/>
        <v>68.764348624364857</v>
      </c>
      <c r="AN32" s="17">
        <f t="shared" si="23"/>
        <v>1</v>
      </c>
      <c r="AO32" s="15"/>
      <c r="AP32" s="18">
        <f t="shared" si="24"/>
        <v>68.071191686780864</v>
      </c>
      <c r="AQ32" s="17">
        <f t="shared" si="25"/>
        <v>0</v>
      </c>
      <c r="AR32" s="20">
        <f t="shared" si="26"/>
        <v>9</v>
      </c>
      <c r="AT32" s="3"/>
      <c r="AU32" s="3"/>
      <c r="AV32" s="3"/>
    </row>
    <row r="33" spans="1:48" ht="12.75" customHeight="1">
      <c r="A33" s="13">
        <v>31</v>
      </c>
      <c r="B33" s="14">
        <v>41971.783110335644</v>
      </c>
      <c r="C33" s="15" t="s">
        <v>266</v>
      </c>
      <c r="D33" s="15" t="s">
        <v>267</v>
      </c>
      <c r="E33" s="15">
        <v>243307</v>
      </c>
      <c r="F33" s="16">
        <v>1</v>
      </c>
      <c r="G33" s="16">
        <f t="shared" si="0"/>
        <v>2</v>
      </c>
      <c r="H33" s="16">
        <f t="shared" si="1"/>
        <v>4</v>
      </c>
      <c r="I33" s="16">
        <f t="shared" si="2"/>
        <v>3</v>
      </c>
      <c r="J33" s="16">
        <f t="shared" si="3"/>
        <v>3</v>
      </c>
      <c r="K33" s="16">
        <f t="shared" si="4"/>
        <v>0</v>
      </c>
      <c r="L33" s="16">
        <f t="shared" si="5"/>
        <v>7</v>
      </c>
      <c r="M33" s="17">
        <v>2</v>
      </c>
      <c r="N33" s="15" t="s">
        <v>268</v>
      </c>
      <c r="O33" s="18">
        <f t="shared" si="6"/>
        <v>92.775050333154525</v>
      </c>
      <c r="P33" s="17">
        <f t="shared" si="7"/>
        <v>1</v>
      </c>
      <c r="Q33" s="15" t="s">
        <v>269</v>
      </c>
      <c r="R33" s="18">
        <f t="shared" si="8"/>
        <v>83.966914410346618</v>
      </c>
      <c r="S33" s="17">
        <f t="shared" si="9"/>
        <v>1</v>
      </c>
      <c r="T33" s="15" t="s">
        <v>270</v>
      </c>
      <c r="U33" s="18">
        <f t="shared" si="10"/>
        <v>77.946314497066993</v>
      </c>
      <c r="V33" s="17">
        <f t="shared" si="11"/>
        <v>1</v>
      </c>
      <c r="W33" s="15">
        <v>1.1368</v>
      </c>
      <c r="X33" s="19">
        <f t="shared" si="12"/>
        <v>1.1368421052631579</v>
      </c>
      <c r="Y33" s="17">
        <f t="shared" si="13"/>
        <v>1</v>
      </c>
      <c r="Z33" s="15" t="s">
        <v>271</v>
      </c>
      <c r="AA33" s="18">
        <f t="shared" si="14"/>
        <v>6.7669360962486653</v>
      </c>
      <c r="AB33" s="17">
        <f t="shared" si="15"/>
        <v>1</v>
      </c>
      <c r="AC33" s="15">
        <v>0.43380000000000002</v>
      </c>
      <c r="AD33" s="19">
        <f t="shared" si="16"/>
        <v>0.4338059983066691</v>
      </c>
      <c r="AE33" s="17">
        <f t="shared" si="17"/>
        <v>1</v>
      </c>
      <c r="AF33" s="15">
        <v>0.2432</v>
      </c>
      <c r="AG33" s="19">
        <f t="shared" si="18"/>
        <v>0.24754136213787081</v>
      </c>
      <c r="AH33" s="17">
        <f t="shared" si="19"/>
        <v>1</v>
      </c>
      <c r="AI33" s="15">
        <v>0.67430000000000001</v>
      </c>
      <c r="AJ33" s="19">
        <f t="shared" si="20"/>
        <v>0.89397493182603061</v>
      </c>
      <c r="AK33" s="17">
        <f t="shared" si="21"/>
        <v>-1</v>
      </c>
      <c r="AL33" s="15" t="s">
        <v>272</v>
      </c>
      <c r="AM33" s="18">
        <f t="shared" si="22"/>
        <v>61.655882067927593</v>
      </c>
      <c r="AN33" s="17">
        <f t="shared" si="23"/>
        <v>1</v>
      </c>
      <c r="AO33" s="15"/>
      <c r="AP33" s="18">
        <f t="shared" si="24"/>
        <v>61.113459311365837</v>
      </c>
      <c r="AQ33" s="17">
        <f t="shared" si="25"/>
        <v>0</v>
      </c>
      <c r="AR33" s="20">
        <f t="shared" si="26"/>
        <v>9</v>
      </c>
      <c r="AT33" s="3"/>
      <c r="AU33" s="3"/>
      <c r="AV33" s="3"/>
    </row>
    <row r="34" spans="1:48" ht="12.75" customHeight="1">
      <c r="A34" s="13">
        <v>32</v>
      </c>
      <c r="B34" s="14">
        <v>41971.783584247685</v>
      </c>
      <c r="C34" s="15" t="s">
        <v>273</v>
      </c>
      <c r="D34" s="15" t="s">
        <v>274</v>
      </c>
      <c r="E34" s="15">
        <v>233311</v>
      </c>
      <c r="F34" s="16">
        <v>1</v>
      </c>
      <c r="G34" s="16">
        <f t="shared" si="0"/>
        <v>2</v>
      </c>
      <c r="H34" s="16">
        <f t="shared" si="1"/>
        <v>3</v>
      </c>
      <c r="I34" s="16">
        <f t="shared" si="2"/>
        <v>3</v>
      </c>
      <c r="J34" s="16">
        <f t="shared" si="3"/>
        <v>3</v>
      </c>
      <c r="K34" s="16">
        <f t="shared" si="4"/>
        <v>1</v>
      </c>
      <c r="L34" s="16">
        <f t="shared" si="5"/>
        <v>1</v>
      </c>
      <c r="M34" s="17">
        <v>2</v>
      </c>
      <c r="N34" s="15" t="s">
        <v>275</v>
      </c>
      <c r="O34" s="18">
        <f t="shared" si="6"/>
        <v>92.742756610832643</v>
      </c>
      <c r="P34" s="17">
        <f t="shared" si="7"/>
        <v>1</v>
      </c>
      <c r="Q34" s="15" t="s">
        <v>276</v>
      </c>
      <c r="R34" s="18">
        <f t="shared" si="8"/>
        <v>84.417667483770288</v>
      </c>
      <c r="S34" s="17">
        <f t="shared" si="9"/>
        <v>1</v>
      </c>
      <c r="T34" s="15" t="s">
        <v>277</v>
      </c>
      <c r="U34" s="18">
        <f t="shared" si="10"/>
        <v>80.157980161047476</v>
      </c>
      <c r="V34" s="17">
        <f t="shared" si="11"/>
        <v>1</v>
      </c>
      <c r="W34" s="15">
        <v>0.88200000000000001</v>
      </c>
      <c r="X34" s="19">
        <f t="shared" si="12"/>
        <v>0.88274855579203393</v>
      </c>
      <c r="Y34" s="17">
        <f t="shared" si="13"/>
        <v>1</v>
      </c>
      <c r="Z34" s="15" t="s">
        <v>278</v>
      </c>
      <c r="AA34" s="18">
        <f t="shared" si="14"/>
        <v>4.7049067582064925</v>
      </c>
      <c r="AB34" s="17">
        <f t="shared" si="15"/>
        <v>1</v>
      </c>
      <c r="AC34" s="15">
        <v>0.73</v>
      </c>
      <c r="AD34" s="19">
        <f t="shared" si="16"/>
        <v>0.73012613638776136</v>
      </c>
      <c r="AE34" s="17">
        <f t="shared" si="17"/>
        <v>1</v>
      </c>
      <c r="AF34" s="15">
        <v>0.47299999999999998</v>
      </c>
      <c r="AG34" s="19">
        <f t="shared" si="18"/>
        <v>0.48050614670408442</v>
      </c>
      <c r="AH34" s="17">
        <f t="shared" si="19"/>
        <v>1</v>
      </c>
      <c r="AI34" s="15">
        <v>0.60799999999999998</v>
      </c>
      <c r="AJ34" s="19">
        <f t="shared" si="20"/>
        <v>0.44759694547216711</v>
      </c>
      <c r="AK34" s="17">
        <f t="shared" si="21"/>
        <v>-1</v>
      </c>
      <c r="AL34" s="15" t="s">
        <v>279</v>
      </c>
      <c r="AM34" s="18">
        <f t="shared" si="22"/>
        <v>63.394602145473328</v>
      </c>
      <c r="AN34" s="17">
        <f t="shared" si="23"/>
        <v>1</v>
      </c>
      <c r="AO34" s="15"/>
      <c r="AP34" s="18">
        <f t="shared" si="24"/>
        <v>62.415552515049917</v>
      </c>
      <c r="AQ34" s="17">
        <f t="shared" si="25"/>
        <v>0</v>
      </c>
      <c r="AR34" s="20">
        <f t="shared" si="26"/>
        <v>9</v>
      </c>
      <c r="AT34" s="3"/>
      <c r="AU34" s="3"/>
      <c r="AV34" s="3"/>
    </row>
    <row r="35" spans="1:48" ht="12.75" customHeight="1">
      <c r="A35" s="13">
        <v>33</v>
      </c>
      <c r="B35" s="14">
        <v>41971.783797164353</v>
      </c>
      <c r="C35" s="15" t="s">
        <v>280</v>
      </c>
      <c r="D35" s="15" t="s">
        <v>281</v>
      </c>
      <c r="E35" s="15">
        <v>231840</v>
      </c>
      <c r="F35" s="16">
        <v>1</v>
      </c>
      <c r="G35" s="16">
        <f t="shared" ref="G35:G66" si="27">INT(E35/100000)</f>
        <v>2</v>
      </c>
      <c r="H35" s="16">
        <f t="shared" ref="H35:H66" si="28">INT(($E35-100000*G35)/10000)</f>
        <v>3</v>
      </c>
      <c r="I35" s="16">
        <f t="shared" ref="I35:I66" si="29">INT(($E35-100000*G35-10000*H35)/1000)</f>
        <v>1</v>
      </c>
      <c r="J35" s="16">
        <f t="shared" ref="J35:J66" si="30">INT(($E35-100000*$G35-10000*$H35-1000*$I35)/100)</f>
        <v>8</v>
      </c>
      <c r="K35" s="16">
        <f t="shared" ref="K35:K66" si="31">INT(($E35-100000*$G35-10000*$H35-1000*$I35-100*$J35)/10)</f>
        <v>4</v>
      </c>
      <c r="L35" s="16">
        <f t="shared" ref="L35:L66" si="32">INT(($E35-100000*$G35-10000*$H35-1000*$I35-100*$J35-10*$K35))</f>
        <v>0</v>
      </c>
      <c r="M35" s="17">
        <v>2</v>
      </c>
      <c r="N35" s="15" t="s">
        <v>282</v>
      </c>
      <c r="O35" s="18">
        <f t="shared" ref="O35:O66" si="33">10*LOG10((10^((80+L35+10*LOG10(10000+(K35*10+L35)*100))/10)+10^((90+K35+10*LOG10(1000+(J35*10+K35)*100))/10)+10^((100+I35+10*LOG10(2000+(J35*10+K35)*100))/10))/(16*3600))</f>
        <v>94.325349776237402</v>
      </c>
      <c r="P35" s="17">
        <f t="shared" ref="P35:P66" si="34">IF(N35="",0,IF(EXACT(RIGHT(N35,5),"dB(A)"),IF(ABS(VALUE(LEFT(N35,FIND(" ",N35,1)))-O35)&lt;=0.5,1,-1),-1))</f>
        <v>1</v>
      </c>
      <c r="Q35" s="15" t="s">
        <v>283</v>
      </c>
      <c r="R35" s="18">
        <f t="shared" ref="R35:R66" si="35">10*LOG10((10^((80+L35+10*LOG10(10000+(K35*10+L35)*100))/10)+10^((90+K35+10*LOG10(1000+(J35*10+K35)*100))/10)+10^((100+I35+10*LOG10(2000+(J35*10+K35)*100))/10))/(16*3600))+10*LOG10(7.5/(50+L35))</f>
        <v>86.086262366794216</v>
      </c>
      <c r="S35" s="17">
        <f t="shared" ref="S35:S66" si="36">IF(Q35="",0,IF(EXACT(RIGHT(Q35,5),"dB(A)"),IF(ABS(VALUE(LEFT(Q35,FIND(" ",Q35,1)))-R35)&lt;=0.5,1,-1),-1))</f>
        <v>1</v>
      </c>
      <c r="T35" s="15" t="s">
        <v>284</v>
      </c>
      <c r="U35" s="18">
        <f t="shared" ref="U35:U66" si="37">10*LOG10((10^((80+L35+10*LOG10(10000+(K35*10+L35)*100))/10)+10^((90+K35+10*LOG10(1000+(J35*10+K35)*100))/10)+10^((100+I35+10*LOG10(2000+(J35*10+K35)*100))/10))/(16*3600))+10*LOG10(7.5/(50+L35))+10*LOG10((2+K35)/8)</f>
        <v>84.836875000711217</v>
      </c>
      <c r="V35" s="17">
        <f t="shared" ref="V35:V66" si="38">IF(T35="",0,IF(EXACT(RIGHT(T35,5),"dB(A)"),IF(ABS(VALUE(LEFT(T35,FIND(" ",T35,1)))-U35)&lt;=0.5,1,-1),-1))</f>
        <v>1</v>
      </c>
      <c r="W35" s="15">
        <v>0.52200000000000002</v>
      </c>
      <c r="X35" s="19">
        <f t="shared" ref="X35:X66" si="39">0.16*(200+K35*10+L35)/(10+J35/2)*(1/(2+K35/5)-1/(6+L35/2))</f>
        <v>0.52244897959183678</v>
      </c>
      <c r="Y35" s="17">
        <f t="shared" ref="Y35:Y66" si="40">IF(W35="",0,IF(ABS((W35-X35)/X35)&lt;=0.05,1,-1))</f>
        <v>1</v>
      </c>
      <c r="Z35" s="15" t="s">
        <v>285</v>
      </c>
      <c r="AA35" s="18">
        <f t="shared" ref="AA35:AA66" si="41">10*LOG10((6+L35/2)/(2+K35/5))</f>
        <v>3.3099321904142442</v>
      </c>
      <c r="AB35" s="17">
        <f t="shared" si="15"/>
        <v>1</v>
      </c>
      <c r="AC35" s="15">
        <v>0.89</v>
      </c>
      <c r="AD35" s="19">
        <f t="shared" ref="AD35:AD66" si="42">1-(((0.00002*10^((90+L35)/20))-(0.00002*10^((80+K35)/20)))/((0.00002*10^((90+L35)/20))+(0.00002*10^((80+K35)/20))))^2</f>
        <v>0.88959076639675616</v>
      </c>
      <c r="AE35" s="17">
        <f t="shared" ref="AE35:AE66" si="43">IF(AC35="",0,IF(ABS((AC35-AD35)/AD35)&lt;=0.05,1,-1))</f>
        <v>1</v>
      </c>
      <c r="AF35" s="15">
        <v>0.66</v>
      </c>
      <c r="AG35" s="19">
        <f t="shared" ref="AG35:AG66" si="44">1-(1-10^(((85+K35/2)-(90+L35/2))/10))/(1+10^(((85+K35/2)-(90+L35/2))/10))</f>
        <v>0.66772115083375583</v>
      </c>
      <c r="AH35" s="17">
        <f t="shared" ref="AH35:AH66" si="45">IF(AF35="",0,IF(ABS((AF35-AG35)/AG35)&lt;=0.05,1,-1))</f>
        <v>1</v>
      </c>
      <c r="AI35" s="15"/>
      <c r="AJ35" s="19">
        <f t="shared" ref="AJ35:AJ66" si="46">1-10^(((85+K35/2)-(90+L35))/10)*((1+L35/20+2*(0.2+K35/100))/(1+L35/20))^2</f>
        <v>-9.780051653717714E-2</v>
      </c>
      <c r="AK35" s="17">
        <f t="shared" ref="AK35:AK66" si="47">IF(AI35="",0,IF(ABS((AI35-AJ35)/AJ35)&lt;=0.15,1,-1))</f>
        <v>0</v>
      </c>
      <c r="AL35" s="15" t="s">
        <v>286</v>
      </c>
      <c r="AM35" s="18">
        <f t="shared" ref="AM35:AM66" si="48">10*LOG10(10^((60+K35)/10)+10^((60+K35-(1+L35/3))/10))</f>
        <v>66.539018910438685</v>
      </c>
      <c r="AN35" s="17">
        <f t="shared" ref="AN35:AN66" si="49">IF(AL35="",0,IF(EXACT(RIGHT(AL35,5),"dB(A)"),IF(ABS(VALUE(LEFT(AL35,FIND(" ",AL35,1)))-AM35)&lt;=0.5,1,-1),-1))</f>
        <v>1</v>
      </c>
      <c r="AO35" s="15" t="s">
        <v>287</v>
      </c>
      <c r="AP35" s="18">
        <f t="shared" ref="AP35:AP66" si="50">10*LOG10(10^((60+K35)/10)+10^((60+K35-(1+L35/3)+10*LOG10((10+L35)/((10+L35)+2*(4+J35/3))))/10))</f>
        <v>65.272429683397618</v>
      </c>
      <c r="AQ35" s="17">
        <f t="shared" ref="AQ35:AQ66" si="51">IF(AO35="",0,IF(EXACT(RIGHT(AO35,5),"dB(A)"),IF(ABS(VALUE(LEFT(AO35,FIND(" ",AO35,1)))-AP35)&lt;=0.5,1,-1),-1))</f>
        <v>-1</v>
      </c>
      <c r="AR35" s="20">
        <f t="shared" ref="AR35:AR66" si="52">M35+P35+S35+V35+Y35+AB35+AE35+AH35+AK35+AN35+AQ35</f>
        <v>9</v>
      </c>
      <c r="AT35" s="3"/>
      <c r="AU35" s="3"/>
      <c r="AV35" s="3"/>
    </row>
    <row r="36" spans="1:48" ht="12.75" customHeight="1">
      <c r="A36" s="13">
        <v>34</v>
      </c>
      <c r="B36" s="14">
        <v>41971.784248101845</v>
      </c>
      <c r="C36" s="15" t="s">
        <v>288</v>
      </c>
      <c r="D36" s="15" t="s">
        <v>289</v>
      </c>
      <c r="E36" s="15">
        <v>240892</v>
      </c>
      <c r="F36" s="16">
        <v>1</v>
      </c>
      <c r="G36" s="16">
        <f t="shared" si="27"/>
        <v>2</v>
      </c>
      <c r="H36" s="16">
        <f t="shared" si="28"/>
        <v>4</v>
      </c>
      <c r="I36" s="16">
        <f t="shared" si="29"/>
        <v>0</v>
      </c>
      <c r="J36" s="16">
        <f t="shared" si="30"/>
        <v>8</v>
      </c>
      <c r="K36" s="16">
        <f t="shared" si="31"/>
        <v>9</v>
      </c>
      <c r="L36" s="16">
        <f t="shared" si="32"/>
        <v>2</v>
      </c>
      <c r="M36" s="17">
        <v>2</v>
      </c>
      <c r="N36" s="15" t="s">
        <v>290</v>
      </c>
      <c r="O36" s="18">
        <f t="shared" si="33"/>
        <v>95.198860538368066</v>
      </c>
      <c r="P36" s="17">
        <f t="shared" si="34"/>
        <v>1</v>
      </c>
      <c r="Q36" s="15" t="s">
        <v>291</v>
      </c>
      <c r="R36" s="18">
        <f t="shared" si="35"/>
        <v>86.78943973593708</v>
      </c>
      <c r="S36" s="17">
        <f t="shared" si="36"/>
        <v>1</v>
      </c>
      <c r="T36" s="15" t="s">
        <v>292</v>
      </c>
      <c r="U36" s="18">
        <f t="shared" si="37"/>
        <v>88.172466717599889</v>
      </c>
      <c r="V36" s="17">
        <f t="shared" si="38"/>
        <v>1</v>
      </c>
      <c r="W36" s="15">
        <v>0.40150000000000002</v>
      </c>
      <c r="X36" s="19">
        <f t="shared" si="39"/>
        <v>0.40146079484425345</v>
      </c>
      <c r="Y36" s="17">
        <f t="shared" si="40"/>
        <v>1</v>
      </c>
      <c r="Z36" s="15" t="s">
        <v>293</v>
      </c>
      <c r="AA36" s="18">
        <f t="shared" si="41"/>
        <v>2.6531444339744672</v>
      </c>
      <c r="AB36" s="17">
        <f t="shared" si="15"/>
        <v>1</v>
      </c>
      <c r="AC36" s="15">
        <v>0.9708</v>
      </c>
      <c r="AD36" s="19">
        <f t="shared" si="42"/>
        <v>0.9707599037814989</v>
      </c>
      <c r="AE36" s="17">
        <f t="shared" si="43"/>
        <v>1</v>
      </c>
      <c r="AF36" s="15">
        <v>0.81940000000000002</v>
      </c>
      <c r="AG36" s="19">
        <f t="shared" si="44"/>
        <v>0.82900264265638102</v>
      </c>
      <c r="AH36" s="17">
        <f t="shared" si="45"/>
        <v>1</v>
      </c>
      <c r="AI36" s="15">
        <v>0.14099999999999999</v>
      </c>
      <c r="AJ36" s="19">
        <f t="shared" si="46"/>
        <v>-0.31169599687375316</v>
      </c>
      <c r="AK36" s="17">
        <f t="shared" si="47"/>
        <v>-1</v>
      </c>
      <c r="AL36" s="15" t="s">
        <v>294</v>
      </c>
      <c r="AM36" s="18">
        <f t="shared" si="48"/>
        <v>71.256431643389902</v>
      </c>
      <c r="AN36" s="17">
        <f t="shared" si="49"/>
        <v>1</v>
      </c>
      <c r="AO36" s="15"/>
      <c r="AP36" s="18">
        <f t="shared" si="50"/>
        <v>70.214670324237346</v>
      </c>
      <c r="AQ36" s="17">
        <f t="shared" si="51"/>
        <v>0</v>
      </c>
      <c r="AR36" s="20">
        <f t="shared" si="52"/>
        <v>9</v>
      </c>
      <c r="AT36" s="3"/>
      <c r="AU36" s="3"/>
      <c r="AV36" s="3"/>
    </row>
    <row r="37" spans="1:48" ht="12.75" customHeight="1">
      <c r="A37" s="13">
        <v>35</v>
      </c>
      <c r="B37" s="14">
        <v>41971.784288391202</v>
      </c>
      <c r="C37" s="15" t="s">
        <v>295</v>
      </c>
      <c r="D37" s="15" t="s">
        <v>296</v>
      </c>
      <c r="E37" s="15">
        <v>242310</v>
      </c>
      <c r="F37" s="16">
        <v>1</v>
      </c>
      <c r="G37" s="16">
        <f t="shared" si="27"/>
        <v>2</v>
      </c>
      <c r="H37" s="16">
        <f t="shared" si="28"/>
        <v>4</v>
      </c>
      <c r="I37" s="16">
        <f t="shared" si="29"/>
        <v>2</v>
      </c>
      <c r="J37" s="16">
        <f t="shared" si="30"/>
        <v>3</v>
      </c>
      <c r="K37" s="16">
        <f t="shared" si="31"/>
        <v>1</v>
      </c>
      <c r="L37" s="16">
        <f t="shared" si="32"/>
        <v>0</v>
      </c>
      <c r="M37" s="17">
        <v>2</v>
      </c>
      <c r="N37" s="15" t="s">
        <v>297</v>
      </c>
      <c r="O37" s="18">
        <f t="shared" si="33"/>
        <v>91.795515268912723</v>
      </c>
      <c r="P37" s="17">
        <f t="shared" si="34"/>
        <v>1</v>
      </c>
      <c r="Q37" s="15" t="s">
        <v>298</v>
      </c>
      <c r="R37" s="18">
        <f t="shared" si="35"/>
        <v>83.556427859469537</v>
      </c>
      <c r="S37" s="17">
        <f t="shared" si="36"/>
        <v>1</v>
      </c>
      <c r="T37" s="15" t="s">
        <v>299</v>
      </c>
      <c r="U37" s="18">
        <f t="shared" si="37"/>
        <v>79.296740536746725</v>
      </c>
      <c r="V37" s="17">
        <f t="shared" si="38"/>
        <v>1</v>
      </c>
      <c r="W37" s="15">
        <v>0.84</v>
      </c>
      <c r="X37" s="19">
        <f t="shared" si="39"/>
        <v>0.84110671936758885</v>
      </c>
      <c r="Y37" s="17">
        <f t="shared" si="40"/>
        <v>1</v>
      </c>
      <c r="Z37" s="15" t="s">
        <v>300</v>
      </c>
      <c r="AA37" s="18">
        <f t="shared" si="41"/>
        <v>4.3572856956143733</v>
      </c>
      <c r="AB37" s="17">
        <f t="shared" si="15"/>
        <v>1</v>
      </c>
      <c r="AC37" s="15">
        <v>0.7732</v>
      </c>
      <c r="AD37" s="19">
        <f t="shared" si="42"/>
        <v>0.77321635449066306</v>
      </c>
      <c r="AE37" s="17">
        <f t="shared" si="43"/>
        <v>1</v>
      </c>
      <c r="AF37" s="15">
        <v>0.51619999999999999</v>
      </c>
      <c r="AG37" s="19">
        <f t="shared" si="44"/>
        <v>0.52378193491916269</v>
      </c>
      <c r="AH37" s="17">
        <f t="shared" si="45"/>
        <v>1</v>
      </c>
      <c r="AI37" s="15">
        <v>0.49830000000000002</v>
      </c>
      <c r="AJ37" s="19">
        <f t="shared" si="46"/>
        <v>0.28455428194941856</v>
      </c>
      <c r="AK37" s="17">
        <f t="shared" si="47"/>
        <v>-1</v>
      </c>
      <c r="AL37" s="15" t="s">
        <v>301</v>
      </c>
      <c r="AM37" s="18">
        <f t="shared" si="48"/>
        <v>63.539018910438678</v>
      </c>
      <c r="AN37" s="17">
        <f t="shared" si="49"/>
        <v>1</v>
      </c>
      <c r="AO37" s="15"/>
      <c r="AP37" s="18">
        <f t="shared" si="50"/>
        <v>62.452474233499998</v>
      </c>
      <c r="AQ37" s="17">
        <f t="shared" si="51"/>
        <v>0</v>
      </c>
      <c r="AR37" s="20">
        <f t="shared" si="52"/>
        <v>9</v>
      </c>
      <c r="AT37" s="3"/>
      <c r="AU37" s="3"/>
      <c r="AV37" s="3"/>
    </row>
    <row r="38" spans="1:48" ht="12.75" customHeight="1">
      <c r="A38" s="13">
        <v>36</v>
      </c>
      <c r="B38" s="14">
        <v>41971.784581018517</v>
      </c>
      <c r="C38" s="15" t="s">
        <v>302</v>
      </c>
      <c r="D38" s="15" t="s">
        <v>303</v>
      </c>
      <c r="E38" s="15">
        <v>240912</v>
      </c>
      <c r="F38" s="16">
        <v>1</v>
      </c>
      <c r="G38" s="16">
        <f t="shared" si="27"/>
        <v>2</v>
      </c>
      <c r="H38" s="16">
        <f t="shared" si="28"/>
        <v>4</v>
      </c>
      <c r="I38" s="16">
        <f t="shared" si="29"/>
        <v>0</v>
      </c>
      <c r="J38" s="16">
        <f t="shared" si="30"/>
        <v>9</v>
      </c>
      <c r="K38" s="16">
        <f t="shared" si="31"/>
        <v>1</v>
      </c>
      <c r="L38" s="16">
        <f t="shared" si="32"/>
        <v>2</v>
      </c>
      <c r="M38" s="17">
        <v>2</v>
      </c>
      <c r="N38" s="15" t="s">
        <v>304</v>
      </c>
      <c r="O38" s="18">
        <f t="shared" si="33"/>
        <v>93.381874215956131</v>
      </c>
      <c r="P38" s="17">
        <f t="shared" si="34"/>
        <v>1</v>
      </c>
      <c r="Q38" s="15" t="s">
        <v>305</v>
      </c>
      <c r="R38" s="18">
        <f t="shared" si="35"/>
        <v>84.972453413525145</v>
      </c>
      <c r="S38" s="17">
        <f t="shared" si="36"/>
        <v>1</v>
      </c>
      <c r="T38" s="15" t="s">
        <v>306</v>
      </c>
      <c r="U38" s="18">
        <f t="shared" si="37"/>
        <v>80.712766090802333</v>
      </c>
      <c r="V38" s="17">
        <f t="shared" si="38"/>
        <v>1</v>
      </c>
      <c r="W38" s="21">
        <v>0.72913600000000001</v>
      </c>
      <c r="X38" s="19">
        <f t="shared" si="39"/>
        <v>0.7291356918943126</v>
      </c>
      <c r="Y38" s="17">
        <f t="shared" si="40"/>
        <v>1</v>
      </c>
      <c r="Z38" s="15" t="s">
        <v>307</v>
      </c>
      <c r="AA38" s="18">
        <f t="shared" si="41"/>
        <v>5.0267535919205049</v>
      </c>
      <c r="AB38" s="17">
        <f t="shared" si="15"/>
        <v>1</v>
      </c>
      <c r="AC38" s="15">
        <v>0.68611</v>
      </c>
      <c r="AD38" s="19">
        <f t="shared" si="42"/>
        <v>0.68610961986654484</v>
      </c>
      <c r="AE38" s="17">
        <f t="shared" si="43"/>
        <v>1</v>
      </c>
      <c r="AF38" s="21">
        <v>0.43298500000000001</v>
      </c>
      <c r="AG38" s="19">
        <f t="shared" si="44"/>
        <v>0.4397407920136831</v>
      </c>
      <c r="AH38" s="17">
        <f t="shared" si="45"/>
        <v>1</v>
      </c>
      <c r="AI38" s="21">
        <v>0.34619100000000003</v>
      </c>
      <c r="AJ38" s="19">
        <f t="shared" si="46"/>
        <v>0.57253377532658756</v>
      </c>
      <c r="AK38" s="17">
        <f t="shared" si="47"/>
        <v>-1</v>
      </c>
      <c r="AL38" s="15" t="s">
        <v>308</v>
      </c>
      <c r="AM38" s="18">
        <f t="shared" si="48"/>
        <v>63.256431643389902</v>
      </c>
      <c r="AN38" s="17">
        <f t="shared" si="49"/>
        <v>1</v>
      </c>
      <c r="AO38" s="15"/>
      <c r="AP38" s="18">
        <f t="shared" si="50"/>
        <v>62.187415905637742</v>
      </c>
      <c r="AQ38" s="17">
        <f t="shared" si="51"/>
        <v>0</v>
      </c>
      <c r="AR38" s="20">
        <f t="shared" si="52"/>
        <v>9</v>
      </c>
      <c r="AT38" s="3"/>
      <c r="AU38" s="3"/>
      <c r="AV38" s="3"/>
    </row>
    <row r="39" spans="1:48" ht="12.75" customHeight="1">
      <c r="A39" s="13">
        <v>37</v>
      </c>
      <c r="B39" s="14">
        <v>41971.784753368054</v>
      </c>
      <c r="C39" s="15" t="s">
        <v>309</v>
      </c>
      <c r="D39" s="15" t="s">
        <v>310</v>
      </c>
      <c r="E39" s="15">
        <v>239471</v>
      </c>
      <c r="F39" s="16">
        <v>1</v>
      </c>
      <c r="G39" s="16">
        <f t="shared" si="27"/>
        <v>2</v>
      </c>
      <c r="H39" s="16">
        <f t="shared" si="28"/>
        <v>3</v>
      </c>
      <c r="I39" s="16">
        <f t="shared" si="29"/>
        <v>9</v>
      </c>
      <c r="J39" s="16">
        <f t="shared" si="30"/>
        <v>4</v>
      </c>
      <c r="K39" s="16">
        <f t="shared" si="31"/>
        <v>7</v>
      </c>
      <c r="L39" s="16">
        <f t="shared" si="32"/>
        <v>1</v>
      </c>
      <c r="M39" s="17">
        <v>2</v>
      </c>
      <c r="N39" s="15" t="s">
        <v>311</v>
      </c>
      <c r="O39" s="18">
        <f t="shared" si="33"/>
        <v>99.900244671684746</v>
      </c>
      <c r="P39" s="17">
        <f t="shared" si="34"/>
        <v>1</v>
      </c>
      <c r="Q39" s="15" t="s">
        <v>312</v>
      </c>
      <c r="R39" s="18">
        <f t="shared" si="35"/>
        <v>91.57515554462239</v>
      </c>
      <c r="S39" s="17">
        <f t="shared" si="36"/>
        <v>1</v>
      </c>
      <c r="T39" s="15" t="s">
        <v>313</v>
      </c>
      <c r="U39" s="18">
        <f t="shared" si="37"/>
        <v>92.086680769096205</v>
      </c>
      <c r="V39" s="17">
        <f t="shared" si="38"/>
        <v>1</v>
      </c>
      <c r="W39" s="15">
        <v>0.50680000000000003</v>
      </c>
      <c r="X39" s="19">
        <f t="shared" si="39"/>
        <v>0.50684766214177979</v>
      </c>
      <c r="Y39" s="17">
        <f t="shared" si="40"/>
        <v>1</v>
      </c>
      <c r="Z39" s="15" t="s">
        <v>314</v>
      </c>
      <c r="AA39" s="18">
        <f t="shared" si="41"/>
        <v>2.8143443960060051</v>
      </c>
      <c r="AB39" s="17">
        <f t="shared" si="15"/>
        <v>1</v>
      </c>
      <c r="AC39" s="15">
        <v>0.94889999999999997</v>
      </c>
      <c r="AD39" s="19">
        <f t="shared" si="42"/>
        <v>0.94880023970254113</v>
      </c>
      <c r="AE39" s="17">
        <f t="shared" si="43"/>
        <v>1</v>
      </c>
      <c r="AF39" s="15">
        <v>0.76400000000000001</v>
      </c>
      <c r="AG39" s="19">
        <f t="shared" si="44"/>
        <v>0.77372635969371395</v>
      </c>
      <c r="AH39" s="17">
        <f t="shared" si="45"/>
        <v>1</v>
      </c>
      <c r="AI39" s="15">
        <v>0.14799999999999999</v>
      </c>
      <c r="AJ39" s="19">
        <f t="shared" si="46"/>
        <v>-0.28948308772219633</v>
      </c>
      <c r="AK39" s="17">
        <f t="shared" si="47"/>
        <v>-1</v>
      </c>
      <c r="AL39" s="15" t="s">
        <v>315</v>
      </c>
      <c r="AM39" s="18">
        <f t="shared" si="48"/>
        <v>69.394602145473328</v>
      </c>
      <c r="AN39" s="17">
        <f t="shared" si="49"/>
        <v>1</v>
      </c>
      <c r="AO39" s="15"/>
      <c r="AP39" s="18">
        <f t="shared" si="50"/>
        <v>68.378223125454539</v>
      </c>
      <c r="AQ39" s="17">
        <f t="shared" si="51"/>
        <v>0</v>
      </c>
      <c r="AR39" s="20">
        <f t="shared" si="52"/>
        <v>9</v>
      </c>
      <c r="AT39" s="3"/>
      <c r="AU39" s="3"/>
      <c r="AV39" s="3"/>
    </row>
    <row r="40" spans="1:48" ht="12.75" customHeight="1">
      <c r="A40" s="13">
        <v>38</v>
      </c>
      <c r="B40" s="14">
        <v>41971.784950543981</v>
      </c>
      <c r="C40" s="15" t="s">
        <v>316</v>
      </c>
      <c r="D40" s="15" t="s">
        <v>317</v>
      </c>
      <c r="E40" s="15">
        <v>258711</v>
      </c>
      <c r="F40" s="16">
        <v>1</v>
      </c>
      <c r="G40" s="16">
        <f t="shared" si="27"/>
        <v>2</v>
      </c>
      <c r="H40" s="16">
        <f t="shared" si="28"/>
        <v>5</v>
      </c>
      <c r="I40" s="16">
        <f t="shared" si="29"/>
        <v>8</v>
      </c>
      <c r="J40" s="16">
        <f t="shared" si="30"/>
        <v>7</v>
      </c>
      <c r="K40" s="16">
        <f t="shared" si="31"/>
        <v>1</v>
      </c>
      <c r="L40" s="16">
        <f t="shared" si="32"/>
        <v>1</v>
      </c>
      <c r="M40" s="17">
        <v>2</v>
      </c>
      <c r="N40" s="15" t="s">
        <v>318</v>
      </c>
      <c r="O40" s="18">
        <f t="shared" si="33"/>
        <v>100.07301592478719</v>
      </c>
      <c r="P40" s="17">
        <f t="shared" si="34"/>
        <v>1</v>
      </c>
      <c r="Q40" s="15" t="s">
        <v>319</v>
      </c>
      <c r="R40" s="18">
        <f t="shared" si="35"/>
        <v>91.74792679772483</v>
      </c>
      <c r="S40" s="17">
        <f t="shared" si="36"/>
        <v>1</v>
      </c>
      <c r="T40" s="15" t="s">
        <v>320</v>
      </c>
      <c r="U40" s="18">
        <f t="shared" si="37"/>
        <v>87.488239475002018</v>
      </c>
      <c r="V40" s="17">
        <f t="shared" si="38"/>
        <v>1</v>
      </c>
      <c r="W40" s="15">
        <v>0.752</v>
      </c>
      <c r="X40" s="19">
        <f t="shared" si="39"/>
        <v>0.75197099197099193</v>
      </c>
      <c r="Y40" s="17">
        <f t="shared" si="40"/>
        <v>1</v>
      </c>
      <c r="Z40" s="15" t="s">
        <v>321</v>
      </c>
      <c r="AA40" s="18">
        <f t="shared" si="41"/>
        <v>4.7049067582064925</v>
      </c>
      <c r="AB40" s="17">
        <f t="shared" si="15"/>
        <v>1</v>
      </c>
      <c r="AC40" s="15">
        <v>0.73</v>
      </c>
      <c r="AD40" s="19">
        <f t="shared" si="42"/>
        <v>0.73012613638776136</v>
      </c>
      <c r="AE40" s="17">
        <f t="shared" si="43"/>
        <v>1</v>
      </c>
      <c r="AF40" s="15">
        <v>0.47299999999999998</v>
      </c>
      <c r="AG40" s="19">
        <f t="shared" si="44"/>
        <v>0.48050614670408442</v>
      </c>
      <c r="AH40" s="17">
        <f t="shared" si="45"/>
        <v>1</v>
      </c>
      <c r="AI40" s="15">
        <v>0.60499999999999998</v>
      </c>
      <c r="AJ40" s="19">
        <f t="shared" si="46"/>
        <v>0.44759694547216711</v>
      </c>
      <c r="AK40" s="17">
        <f t="shared" si="47"/>
        <v>-1</v>
      </c>
      <c r="AL40" s="15" t="s">
        <v>322</v>
      </c>
      <c r="AM40" s="18">
        <f t="shared" si="48"/>
        <v>63.394602145473328</v>
      </c>
      <c r="AN40" s="17">
        <f t="shared" si="49"/>
        <v>1</v>
      </c>
      <c r="AO40" s="15"/>
      <c r="AP40" s="18">
        <f t="shared" si="50"/>
        <v>62.277260531423209</v>
      </c>
      <c r="AQ40" s="17">
        <f t="shared" si="51"/>
        <v>0</v>
      </c>
      <c r="AR40" s="20">
        <f t="shared" si="52"/>
        <v>9</v>
      </c>
      <c r="AT40" s="3"/>
      <c r="AU40" s="3"/>
      <c r="AV40" s="3"/>
    </row>
    <row r="41" spans="1:48" ht="12.75" customHeight="1">
      <c r="A41" s="13">
        <v>39</v>
      </c>
      <c r="B41" s="14">
        <v>41971.785888680562</v>
      </c>
      <c r="C41" s="15" t="s">
        <v>323</v>
      </c>
      <c r="D41" s="15" t="s">
        <v>324</v>
      </c>
      <c r="E41" s="15">
        <v>254181</v>
      </c>
      <c r="F41" s="16">
        <v>1</v>
      </c>
      <c r="G41" s="16">
        <f t="shared" si="27"/>
        <v>2</v>
      </c>
      <c r="H41" s="16">
        <f t="shared" si="28"/>
        <v>5</v>
      </c>
      <c r="I41" s="16">
        <f t="shared" si="29"/>
        <v>4</v>
      </c>
      <c r="J41" s="16">
        <f t="shared" si="30"/>
        <v>1</v>
      </c>
      <c r="K41" s="16">
        <f t="shared" si="31"/>
        <v>8</v>
      </c>
      <c r="L41" s="16">
        <f t="shared" si="32"/>
        <v>1</v>
      </c>
      <c r="M41" s="17">
        <v>2</v>
      </c>
      <c r="N41" s="15" t="s">
        <v>325</v>
      </c>
      <c r="O41" s="18">
        <f t="shared" si="33"/>
        <v>93.017725809466555</v>
      </c>
      <c r="P41" s="17">
        <f t="shared" si="34"/>
        <v>1</v>
      </c>
      <c r="Q41" s="15" t="s">
        <v>326</v>
      </c>
      <c r="R41" s="18">
        <f t="shared" si="35"/>
        <v>84.692636682404185</v>
      </c>
      <c r="S41" s="17">
        <f t="shared" si="36"/>
        <v>1</v>
      </c>
      <c r="T41" s="15" t="s">
        <v>327</v>
      </c>
      <c r="U41" s="18">
        <f t="shared" si="37"/>
        <v>85.661736812484747</v>
      </c>
      <c r="V41" s="17">
        <f t="shared" si="38"/>
        <v>1</v>
      </c>
      <c r="W41" s="15">
        <v>0.53069999999999995</v>
      </c>
      <c r="X41" s="19">
        <f t="shared" si="39"/>
        <v>0.53066341066341072</v>
      </c>
      <c r="Y41" s="17">
        <f t="shared" si="40"/>
        <v>1</v>
      </c>
      <c r="Z41" s="15" t="s">
        <v>328</v>
      </c>
      <c r="AA41" s="18">
        <f t="shared" si="41"/>
        <v>2.5661085587556833</v>
      </c>
      <c r="AB41" s="17">
        <f t="shared" si="15"/>
        <v>1</v>
      </c>
      <c r="AC41" s="15">
        <v>0.99970000000000003</v>
      </c>
      <c r="AD41" s="19">
        <f t="shared" si="42"/>
        <v>0.9707599037814989</v>
      </c>
      <c r="AE41" s="17">
        <f t="shared" si="43"/>
        <v>1</v>
      </c>
      <c r="AF41" s="15">
        <v>0.81940000000000002</v>
      </c>
      <c r="AG41" s="19">
        <f t="shared" si="44"/>
        <v>0.82900264265638102</v>
      </c>
      <c r="AH41" s="17">
        <f t="shared" si="45"/>
        <v>1</v>
      </c>
      <c r="AI41" s="15">
        <v>3.2500000000000001E-2</v>
      </c>
      <c r="AJ41" s="19">
        <f t="shared" si="46"/>
        <v>-0.48345082324454336</v>
      </c>
      <c r="AK41" s="17">
        <f t="shared" si="47"/>
        <v>-1</v>
      </c>
      <c r="AL41" s="15" t="s">
        <v>329</v>
      </c>
      <c r="AM41" s="18">
        <f t="shared" si="48"/>
        <v>70.394602145473328</v>
      </c>
      <c r="AN41" s="17">
        <f t="shared" si="49"/>
        <v>1</v>
      </c>
      <c r="AO41" s="15"/>
      <c r="AP41" s="18">
        <f t="shared" si="50"/>
        <v>69.49668858677893</v>
      </c>
      <c r="AQ41" s="17">
        <f t="shared" si="51"/>
        <v>0</v>
      </c>
      <c r="AR41" s="20">
        <f t="shared" si="52"/>
        <v>9</v>
      </c>
      <c r="AT41" s="3"/>
      <c r="AU41" s="3"/>
      <c r="AV41" s="3"/>
    </row>
    <row r="42" spans="1:48" ht="12.75" customHeight="1">
      <c r="A42" s="13">
        <v>40</v>
      </c>
      <c r="B42" s="14">
        <v>41971.788850243058</v>
      </c>
      <c r="C42" s="15" t="s">
        <v>330</v>
      </c>
      <c r="D42" s="15" t="s">
        <v>331</v>
      </c>
      <c r="E42" s="15">
        <v>242659</v>
      </c>
      <c r="F42" s="16">
        <v>1</v>
      </c>
      <c r="G42" s="16">
        <f t="shared" si="27"/>
        <v>2</v>
      </c>
      <c r="H42" s="16">
        <f t="shared" si="28"/>
        <v>4</v>
      </c>
      <c r="I42" s="16">
        <f t="shared" si="29"/>
        <v>2</v>
      </c>
      <c r="J42" s="16">
        <f t="shared" si="30"/>
        <v>6</v>
      </c>
      <c r="K42" s="16">
        <f t="shared" si="31"/>
        <v>5</v>
      </c>
      <c r="L42" s="16">
        <f t="shared" si="32"/>
        <v>9</v>
      </c>
      <c r="M42" s="17">
        <v>2</v>
      </c>
      <c r="N42" s="15" t="s">
        <v>332</v>
      </c>
      <c r="O42" s="18">
        <f t="shared" si="33"/>
        <v>94.727331507109596</v>
      </c>
      <c r="P42" s="17">
        <f t="shared" si="34"/>
        <v>1</v>
      </c>
      <c r="Q42" s="15" t="s">
        <v>333</v>
      </c>
      <c r="R42" s="18">
        <f t="shared" si="35"/>
        <v>85.769424024605158</v>
      </c>
      <c r="S42" s="17">
        <f t="shared" si="36"/>
        <v>1</v>
      </c>
      <c r="T42" s="15" t="s">
        <v>334</v>
      </c>
      <c r="U42" s="18">
        <f t="shared" si="37"/>
        <v>85.189504554828289</v>
      </c>
      <c r="V42" s="17">
        <f t="shared" si="38"/>
        <v>1</v>
      </c>
      <c r="W42" s="21">
        <v>0.75897400000000004</v>
      </c>
      <c r="X42" s="19">
        <f t="shared" si="39"/>
        <v>0.75897435897435883</v>
      </c>
      <c r="Y42" s="17">
        <f t="shared" si="40"/>
        <v>1</v>
      </c>
      <c r="Z42" s="15" t="s">
        <v>335</v>
      </c>
      <c r="AA42" s="18">
        <f t="shared" si="41"/>
        <v>5.4406804435027567</v>
      </c>
      <c r="AB42" s="17">
        <f t="shared" si="15"/>
        <v>1</v>
      </c>
      <c r="AC42" s="15">
        <v>0.55467</v>
      </c>
      <c r="AD42" s="19">
        <f t="shared" si="42"/>
        <v>0.55467742663364472</v>
      </c>
      <c r="AE42" s="17">
        <f t="shared" si="43"/>
        <v>1</v>
      </c>
      <c r="AF42" s="15">
        <v>0.32719999999999999</v>
      </c>
      <c r="AG42" s="19">
        <f t="shared" si="44"/>
        <v>0.33267506163312377</v>
      </c>
      <c r="AH42" s="17">
        <f t="shared" si="45"/>
        <v>1</v>
      </c>
      <c r="AI42" s="15">
        <v>0.64219999999999999</v>
      </c>
      <c r="AJ42" s="19">
        <f t="shared" si="46"/>
        <v>0.87196366967321359</v>
      </c>
      <c r="AK42" s="17">
        <f t="shared" si="47"/>
        <v>-1</v>
      </c>
      <c r="AL42" s="15" t="s">
        <v>336</v>
      </c>
      <c r="AM42" s="18">
        <f t="shared" si="48"/>
        <v>66.455404631092946</v>
      </c>
      <c r="AN42" s="17">
        <f t="shared" si="49"/>
        <v>1</v>
      </c>
      <c r="AO42" s="15"/>
      <c r="AP42" s="18">
        <f t="shared" si="50"/>
        <v>65.948207884828193</v>
      </c>
      <c r="AQ42" s="17">
        <f t="shared" si="51"/>
        <v>0</v>
      </c>
      <c r="AR42" s="20">
        <f t="shared" si="52"/>
        <v>9</v>
      </c>
      <c r="AT42" s="3"/>
      <c r="AU42" s="3"/>
      <c r="AV42" s="3"/>
    </row>
    <row r="43" spans="1:48" ht="12.75" customHeight="1">
      <c r="A43" s="13">
        <v>41</v>
      </c>
      <c r="B43" s="14">
        <v>41971.789519340273</v>
      </c>
      <c r="C43" s="15" t="s">
        <v>337</v>
      </c>
      <c r="D43" s="15" t="s">
        <v>338</v>
      </c>
      <c r="E43" s="15">
        <v>245117</v>
      </c>
      <c r="F43" s="16">
        <v>1</v>
      </c>
      <c r="G43" s="16">
        <f t="shared" si="27"/>
        <v>2</v>
      </c>
      <c r="H43" s="16">
        <f t="shared" si="28"/>
        <v>4</v>
      </c>
      <c r="I43" s="16">
        <f t="shared" si="29"/>
        <v>5</v>
      </c>
      <c r="J43" s="16">
        <f t="shared" si="30"/>
        <v>1</v>
      </c>
      <c r="K43" s="16">
        <f t="shared" si="31"/>
        <v>1</v>
      </c>
      <c r="L43" s="16">
        <f t="shared" si="32"/>
        <v>7</v>
      </c>
      <c r="M43" s="17">
        <v>2</v>
      </c>
      <c r="N43" s="15" t="s">
        <v>339</v>
      </c>
      <c r="O43" s="18">
        <f t="shared" si="33"/>
        <v>92.670830405533536</v>
      </c>
      <c r="P43" s="17">
        <f t="shared" si="34"/>
        <v>1</v>
      </c>
      <c r="Q43" s="15" t="s">
        <v>340</v>
      </c>
      <c r="R43" s="18">
        <f t="shared" si="35"/>
        <v>83.86269448272563</v>
      </c>
      <c r="S43" s="17">
        <f t="shared" si="36"/>
        <v>1</v>
      </c>
      <c r="T43" s="15" t="s">
        <v>341</v>
      </c>
      <c r="U43" s="18">
        <f t="shared" si="37"/>
        <v>79.603007160002818</v>
      </c>
      <c r="V43" s="17">
        <f t="shared" si="38"/>
        <v>1</v>
      </c>
      <c r="W43" s="15">
        <v>1.155</v>
      </c>
      <c r="X43" s="19">
        <f t="shared" si="39"/>
        <v>1.1549601275917065</v>
      </c>
      <c r="Y43" s="17">
        <f t="shared" si="40"/>
        <v>1</v>
      </c>
      <c r="Z43" s="15" t="s">
        <v>342</v>
      </c>
      <c r="AA43" s="18">
        <f t="shared" si="41"/>
        <v>6.3530092446664144</v>
      </c>
      <c r="AB43" s="17">
        <f t="shared" si="15"/>
        <v>1</v>
      </c>
      <c r="AC43" s="15">
        <v>0.47239999999999999</v>
      </c>
      <c r="AD43" s="19">
        <f t="shared" si="42"/>
        <v>0.47236305533567569</v>
      </c>
      <c r="AE43" s="17">
        <f t="shared" si="43"/>
        <v>1</v>
      </c>
      <c r="AF43" s="15">
        <v>0.26900000000000002</v>
      </c>
      <c r="AG43" s="19">
        <f t="shared" si="44"/>
        <v>0.27361377720641988</v>
      </c>
      <c r="AH43" s="17">
        <f t="shared" si="45"/>
        <v>1</v>
      </c>
      <c r="AI43" s="15">
        <v>0.65110000000000001</v>
      </c>
      <c r="AJ43" s="19">
        <f t="shared" si="46"/>
        <v>0.87830324565722551</v>
      </c>
      <c r="AK43" s="17">
        <f t="shared" si="47"/>
        <v>-1</v>
      </c>
      <c r="AL43" s="15" t="s">
        <v>343</v>
      </c>
      <c r="AM43" s="18">
        <f t="shared" si="48"/>
        <v>62.655882067927593</v>
      </c>
      <c r="AN43" s="17">
        <f t="shared" si="49"/>
        <v>1</v>
      </c>
      <c r="AO43" s="15"/>
      <c r="AP43" s="18">
        <f t="shared" si="50"/>
        <v>62.164184159936802</v>
      </c>
      <c r="AQ43" s="17">
        <f t="shared" si="51"/>
        <v>0</v>
      </c>
      <c r="AR43" s="20">
        <f t="shared" si="52"/>
        <v>9</v>
      </c>
      <c r="AT43" s="3"/>
      <c r="AU43" s="3"/>
      <c r="AV43" s="3"/>
    </row>
    <row r="44" spans="1:48" ht="12.75" customHeight="1">
      <c r="A44" s="13">
        <v>42</v>
      </c>
      <c r="B44" s="14">
        <v>41971.767071863425</v>
      </c>
      <c r="C44" s="15" t="s">
        <v>344</v>
      </c>
      <c r="D44" s="15" t="s">
        <v>345</v>
      </c>
      <c r="E44" s="15">
        <v>251967</v>
      </c>
      <c r="F44" s="16">
        <v>1</v>
      </c>
      <c r="G44" s="16">
        <f t="shared" si="27"/>
        <v>2</v>
      </c>
      <c r="H44" s="16">
        <f t="shared" si="28"/>
        <v>5</v>
      </c>
      <c r="I44" s="16">
        <f t="shared" si="29"/>
        <v>1</v>
      </c>
      <c r="J44" s="16">
        <f t="shared" si="30"/>
        <v>9</v>
      </c>
      <c r="K44" s="16">
        <f t="shared" si="31"/>
        <v>6</v>
      </c>
      <c r="L44" s="16">
        <f t="shared" si="32"/>
        <v>7</v>
      </c>
      <c r="M44" s="17">
        <v>2</v>
      </c>
      <c r="N44" s="15" t="s">
        <v>346</v>
      </c>
      <c r="O44" s="18">
        <f t="shared" si="33"/>
        <v>95.33171047112846</v>
      </c>
      <c r="P44" s="17">
        <f t="shared" si="34"/>
        <v>1</v>
      </c>
      <c r="Q44" s="15" t="s">
        <v>347</v>
      </c>
      <c r="R44" s="18">
        <f t="shared" si="35"/>
        <v>86.523574548320539</v>
      </c>
      <c r="S44" s="17">
        <f t="shared" si="36"/>
        <v>1</v>
      </c>
      <c r="T44" s="15" t="s">
        <v>348</v>
      </c>
      <c r="U44" s="18">
        <f t="shared" si="37"/>
        <v>86.523574548320539</v>
      </c>
      <c r="V44" s="17">
        <f t="shared" si="38"/>
        <v>1</v>
      </c>
      <c r="W44" s="15">
        <v>0.61</v>
      </c>
      <c r="X44" s="19">
        <f t="shared" si="39"/>
        <v>0.61056261343012708</v>
      </c>
      <c r="Y44" s="17">
        <f t="shared" si="40"/>
        <v>1</v>
      </c>
      <c r="Z44" s="15" t="s">
        <v>349</v>
      </c>
      <c r="AA44" s="18">
        <f t="shared" si="41"/>
        <v>4.7257362696894178</v>
      </c>
      <c r="AB44" s="17">
        <f t="shared" si="15"/>
        <v>-1</v>
      </c>
      <c r="AC44" s="15">
        <v>0.69</v>
      </c>
      <c r="AD44" s="19">
        <f t="shared" si="42"/>
        <v>0.68610961986654484</v>
      </c>
      <c r="AE44" s="17">
        <f t="shared" si="43"/>
        <v>1</v>
      </c>
      <c r="AF44" s="15">
        <v>0.43</v>
      </c>
      <c r="AG44" s="19">
        <f t="shared" si="44"/>
        <v>0.4397407920136831</v>
      </c>
      <c r="AH44" s="17">
        <f t="shared" si="45"/>
        <v>1</v>
      </c>
      <c r="AI44" s="15">
        <v>0.83</v>
      </c>
      <c r="AJ44" s="19">
        <f t="shared" si="46"/>
        <v>0.75844519766787266</v>
      </c>
      <c r="AK44" s="17">
        <f t="shared" si="47"/>
        <v>1</v>
      </c>
      <c r="AL44" s="15" t="s">
        <v>350</v>
      </c>
      <c r="AM44" s="18">
        <f t="shared" si="48"/>
        <v>67.655882067927593</v>
      </c>
      <c r="AN44" s="17">
        <f t="shared" si="49"/>
        <v>1</v>
      </c>
      <c r="AO44" s="15"/>
      <c r="AP44" s="18">
        <f t="shared" si="50"/>
        <v>66.984840776786399</v>
      </c>
      <c r="AQ44" s="17">
        <f t="shared" si="51"/>
        <v>0</v>
      </c>
      <c r="AR44" s="20">
        <f t="shared" si="52"/>
        <v>9</v>
      </c>
      <c r="AT44" s="3"/>
      <c r="AU44" s="3"/>
      <c r="AV44" s="3"/>
    </row>
    <row r="45" spans="1:48" ht="12.75" customHeight="1">
      <c r="A45" s="13">
        <v>43</v>
      </c>
      <c r="B45" s="14">
        <v>41971.767482777774</v>
      </c>
      <c r="C45" s="15" t="s">
        <v>351</v>
      </c>
      <c r="D45" s="15" t="s">
        <v>352</v>
      </c>
      <c r="E45" s="15">
        <v>254915</v>
      </c>
      <c r="F45" s="16">
        <v>1</v>
      </c>
      <c r="G45" s="16">
        <f t="shared" si="27"/>
        <v>2</v>
      </c>
      <c r="H45" s="16">
        <f t="shared" si="28"/>
        <v>5</v>
      </c>
      <c r="I45" s="16">
        <f t="shared" si="29"/>
        <v>4</v>
      </c>
      <c r="J45" s="16">
        <f t="shared" si="30"/>
        <v>9</v>
      </c>
      <c r="K45" s="16">
        <f t="shared" si="31"/>
        <v>1</v>
      </c>
      <c r="L45" s="16">
        <f t="shared" si="32"/>
        <v>5</v>
      </c>
      <c r="M45" s="17">
        <v>2</v>
      </c>
      <c r="N45" s="15" t="s">
        <v>353</v>
      </c>
      <c r="O45" s="18">
        <f t="shared" si="33"/>
        <v>97.096514384168898</v>
      </c>
      <c r="P45" s="17">
        <f t="shared" si="34"/>
        <v>1</v>
      </c>
      <c r="Q45" s="15" t="s">
        <v>354</v>
      </c>
      <c r="R45" s="18">
        <f t="shared" si="35"/>
        <v>88.443500123143465</v>
      </c>
      <c r="S45" s="17">
        <f t="shared" si="36"/>
        <v>1</v>
      </c>
      <c r="T45" s="15" t="s">
        <v>355</v>
      </c>
      <c r="U45" s="18">
        <f t="shared" si="37"/>
        <v>84.183812800420654</v>
      </c>
      <c r="V45" s="17">
        <f t="shared" si="38"/>
        <v>1</v>
      </c>
      <c r="W45" s="15">
        <v>0.8</v>
      </c>
      <c r="X45" s="19">
        <f t="shared" si="39"/>
        <v>0.79926240088511891</v>
      </c>
      <c r="Y45" s="17">
        <f t="shared" si="40"/>
        <v>1</v>
      </c>
      <c r="Z45" s="15" t="s">
        <v>356</v>
      </c>
      <c r="AA45" s="18">
        <f t="shared" si="41"/>
        <v>5.8699624489208642</v>
      </c>
      <c r="AB45" s="17">
        <f t="shared" si="15"/>
        <v>-1</v>
      </c>
      <c r="AC45" s="15">
        <v>0.55000000000000004</v>
      </c>
      <c r="AD45" s="19">
        <f t="shared" si="42"/>
        <v>0.55467742663364483</v>
      </c>
      <c r="AE45" s="17">
        <f t="shared" si="43"/>
        <v>1</v>
      </c>
      <c r="AF45" s="15">
        <v>0.33</v>
      </c>
      <c r="AG45" s="19">
        <f t="shared" si="44"/>
        <v>0.33267506163312377</v>
      </c>
      <c r="AH45" s="17">
        <f t="shared" si="45"/>
        <v>1</v>
      </c>
      <c r="AI45" s="15">
        <v>0.85</v>
      </c>
      <c r="AJ45" s="19">
        <f t="shared" si="46"/>
        <v>0.79973137489902435</v>
      </c>
      <c r="AK45" s="17">
        <f t="shared" si="47"/>
        <v>1</v>
      </c>
      <c r="AL45" s="15" t="s">
        <v>357</v>
      </c>
      <c r="AM45" s="18">
        <f t="shared" si="48"/>
        <v>62.878504131468574</v>
      </c>
      <c r="AN45" s="17">
        <f t="shared" si="49"/>
        <v>1</v>
      </c>
      <c r="AO45" s="15"/>
      <c r="AP45" s="18">
        <f t="shared" si="50"/>
        <v>62.071812212353201</v>
      </c>
      <c r="AQ45" s="17">
        <f t="shared" si="51"/>
        <v>0</v>
      </c>
      <c r="AR45" s="20">
        <f t="shared" si="52"/>
        <v>9</v>
      </c>
      <c r="AT45" s="3"/>
      <c r="AU45" s="3"/>
      <c r="AV45" s="3"/>
    </row>
    <row r="46" spans="1:48" ht="12.75" customHeight="1">
      <c r="A46" s="13">
        <v>44</v>
      </c>
      <c r="B46" s="14">
        <v>41971.783548240739</v>
      </c>
      <c r="C46" s="15" t="s">
        <v>358</v>
      </c>
      <c r="D46" s="15" t="s">
        <v>359</v>
      </c>
      <c r="E46" s="15">
        <v>256688</v>
      </c>
      <c r="F46" s="16">
        <v>1</v>
      </c>
      <c r="G46" s="16">
        <f t="shared" si="27"/>
        <v>2</v>
      </c>
      <c r="H46" s="16">
        <f t="shared" si="28"/>
        <v>5</v>
      </c>
      <c r="I46" s="16">
        <f t="shared" si="29"/>
        <v>6</v>
      </c>
      <c r="J46" s="16">
        <f t="shared" si="30"/>
        <v>6</v>
      </c>
      <c r="K46" s="16">
        <f t="shared" si="31"/>
        <v>8</v>
      </c>
      <c r="L46" s="16">
        <f t="shared" si="32"/>
        <v>8</v>
      </c>
      <c r="M46" s="17">
        <v>2</v>
      </c>
      <c r="N46" s="15" t="s">
        <v>360</v>
      </c>
      <c r="O46" s="18">
        <f t="shared" si="33"/>
        <v>98.538533959099396</v>
      </c>
      <c r="P46" s="17">
        <f t="shared" si="34"/>
        <v>1</v>
      </c>
      <c r="Q46" s="15" t="s">
        <v>361</v>
      </c>
      <c r="R46" s="18">
        <f t="shared" si="35"/>
        <v>89.654866657387032</v>
      </c>
      <c r="S46" s="17">
        <f t="shared" si="36"/>
        <v>1</v>
      </c>
      <c r="T46" s="15" t="s">
        <v>362</v>
      </c>
      <c r="U46" s="18">
        <f t="shared" si="37"/>
        <v>90.623966787467594</v>
      </c>
      <c r="V46" s="17">
        <f t="shared" si="38"/>
        <v>1</v>
      </c>
      <c r="W46" s="15">
        <v>0.63</v>
      </c>
      <c r="X46" s="19">
        <f t="shared" si="39"/>
        <v>0.63015384615384606</v>
      </c>
      <c r="Y46" s="17">
        <f t="shared" si="40"/>
        <v>1</v>
      </c>
      <c r="Z46" s="22" t="s">
        <v>363</v>
      </c>
      <c r="AA46" s="18">
        <f t="shared" si="41"/>
        <v>4.4369749923271273</v>
      </c>
      <c r="AB46" s="17">
        <v>-1</v>
      </c>
      <c r="AC46" s="15">
        <v>0.73</v>
      </c>
      <c r="AD46" s="19">
        <f t="shared" si="42"/>
        <v>0.73012613638776203</v>
      </c>
      <c r="AE46" s="17">
        <f t="shared" si="43"/>
        <v>1</v>
      </c>
      <c r="AF46" s="15">
        <v>0.47299999999999998</v>
      </c>
      <c r="AG46" s="19">
        <f t="shared" si="44"/>
        <v>0.48050614670408442</v>
      </c>
      <c r="AH46" s="17">
        <f t="shared" si="45"/>
        <v>1</v>
      </c>
      <c r="AI46" s="15">
        <v>0.82299999999999995</v>
      </c>
      <c r="AJ46" s="19">
        <f t="shared" si="46"/>
        <v>0.75325061928834325</v>
      </c>
      <c r="AK46" s="17">
        <f t="shared" si="47"/>
        <v>1</v>
      </c>
      <c r="AL46" s="15" t="s">
        <v>364</v>
      </c>
      <c r="AM46" s="18">
        <f t="shared" si="48"/>
        <v>69.552954107200591</v>
      </c>
      <c r="AN46" s="17">
        <f t="shared" si="49"/>
        <v>1</v>
      </c>
      <c r="AO46" s="15"/>
      <c r="AP46" s="18">
        <f t="shared" si="50"/>
        <v>68.996529326602897</v>
      </c>
      <c r="AQ46" s="17">
        <f t="shared" si="51"/>
        <v>0</v>
      </c>
      <c r="AR46" s="20">
        <f t="shared" si="52"/>
        <v>9</v>
      </c>
      <c r="AT46" s="3"/>
      <c r="AU46" s="3"/>
      <c r="AV46" s="3"/>
    </row>
    <row r="47" spans="1:48" ht="12.75" customHeight="1">
      <c r="A47" s="13">
        <v>45</v>
      </c>
      <c r="B47" s="14">
        <v>41971.771226643526</v>
      </c>
      <c r="C47" s="15" t="s">
        <v>365</v>
      </c>
      <c r="D47" s="15" t="s">
        <v>366</v>
      </c>
      <c r="E47" s="15">
        <v>235005</v>
      </c>
      <c r="F47" s="16">
        <v>1</v>
      </c>
      <c r="G47" s="16">
        <f t="shared" si="27"/>
        <v>2</v>
      </c>
      <c r="H47" s="16">
        <f t="shared" si="28"/>
        <v>3</v>
      </c>
      <c r="I47" s="16">
        <f t="shared" si="29"/>
        <v>5</v>
      </c>
      <c r="J47" s="16">
        <f t="shared" si="30"/>
        <v>0</v>
      </c>
      <c r="K47" s="16">
        <f t="shared" si="31"/>
        <v>0</v>
      </c>
      <c r="L47" s="16">
        <f t="shared" si="32"/>
        <v>5</v>
      </c>
      <c r="M47" s="17">
        <v>2</v>
      </c>
      <c r="N47" s="15" t="s">
        <v>367</v>
      </c>
      <c r="O47" s="18">
        <f t="shared" si="33"/>
        <v>90.693053702797798</v>
      </c>
      <c r="P47" s="17">
        <f t="shared" si="34"/>
        <v>1</v>
      </c>
      <c r="Q47" s="15" t="s">
        <v>368</v>
      </c>
      <c r="R47" s="18">
        <f t="shared" si="35"/>
        <v>82.040039441772365</v>
      </c>
      <c r="S47" s="17">
        <f t="shared" si="36"/>
        <v>1</v>
      </c>
      <c r="T47" s="15" t="s">
        <v>369</v>
      </c>
      <c r="U47" s="18">
        <f t="shared" si="37"/>
        <v>76.01943952849274</v>
      </c>
      <c r="V47" s="17">
        <f t="shared" si="38"/>
        <v>1</v>
      </c>
      <c r="W47" s="15">
        <v>1.2541</v>
      </c>
      <c r="X47" s="19">
        <f t="shared" si="39"/>
        <v>1.2541176470588233</v>
      </c>
      <c r="Y47" s="17">
        <f t="shared" si="40"/>
        <v>1</v>
      </c>
      <c r="Z47" s="15" t="s">
        <v>370</v>
      </c>
      <c r="AA47" s="18">
        <f t="shared" si="41"/>
        <v>6.2838893005031151</v>
      </c>
      <c r="AB47" s="17">
        <f t="shared" ref="AB47:AB78" si="53">IF(Z47="",0,IF(EXACT(RIGHT(Z47,2),"dB"),IF(ABS(VALUE(LEFT(Z47,FIND(" ",Z47,1)))-AA47)&lt;=0.5,1,-1),-1))</f>
        <v>-1</v>
      </c>
      <c r="AC47" s="15">
        <v>0.51270000000000004</v>
      </c>
      <c r="AD47" s="19">
        <f t="shared" si="42"/>
        <v>0.51273892206238392</v>
      </c>
      <c r="AE47" s="17">
        <f t="shared" si="43"/>
        <v>1</v>
      </c>
      <c r="AF47" s="15">
        <v>0.2969</v>
      </c>
      <c r="AG47" s="19">
        <f t="shared" si="44"/>
        <v>0.30195911442264656</v>
      </c>
      <c r="AH47" s="17">
        <f t="shared" si="45"/>
        <v>1</v>
      </c>
      <c r="AI47" s="15"/>
      <c r="AJ47" s="19">
        <f t="shared" si="46"/>
        <v>0.82576000000000005</v>
      </c>
      <c r="AK47" s="17">
        <f t="shared" si="47"/>
        <v>0</v>
      </c>
      <c r="AL47" s="15" t="s">
        <v>371</v>
      </c>
      <c r="AM47" s="18">
        <f t="shared" si="48"/>
        <v>61.878504131468574</v>
      </c>
      <c r="AN47" s="17">
        <f t="shared" si="49"/>
        <v>1</v>
      </c>
      <c r="AO47" s="15"/>
      <c r="AP47" s="18">
        <f t="shared" si="50"/>
        <v>61.312774609156179</v>
      </c>
      <c r="AQ47" s="17">
        <f t="shared" si="51"/>
        <v>0</v>
      </c>
      <c r="AR47" s="20">
        <f t="shared" si="52"/>
        <v>8</v>
      </c>
      <c r="AT47" s="3"/>
      <c r="AU47" s="3"/>
      <c r="AV47" s="3"/>
    </row>
    <row r="48" spans="1:48" ht="12.75" customHeight="1">
      <c r="A48" s="13">
        <v>46</v>
      </c>
      <c r="B48" s="14">
        <v>41971.777199618053</v>
      </c>
      <c r="C48" s="15" t="s">
        <v>372</v>
      </c>
      <c r="D48" s="15" t="s">
        <v>373</v>
      </c>
      <c r="E48" s="15">
        <v>242327</v>
      </c>
      <c r="F48" s="16">
        <v>1</v>
      </c>
      <c r="G48" s="16">
        <f t="shared" si="27"/>
        <v>2</v>
      </c>
      <c r="H48" s="16">
        <f t="shared" si="28"/>
        <v>4</v>
      </c>
      <c r="I48" s="16">
        <f t="shared" si="29"/>
        <v>2</v>
      </c>
      <c r="J48" s="16">
        <f t="shared" si="30"/>
        <v>3</v>
      </c>
      <c r="K48" s="16">
        <f t="shared" si="31"/>
        <v>2</v>
      </c>
      <c r="L48" s="16">
        <f t="shared" si="32"/>
        <v>7</v>
      </c>
      <c r="M48" s="17">
        <v>2</v>
      </c>
      <c r="N48" s="15" t="s">
        <v>374</v>
      </c>
      <c r="O48" s="18">
        <f t="shared" si="33"/>
        <v>92.192900876642852</v>
      </c>
      <c r="P48" s="17">
        <f t="shared" si="34"/>
        <v>1</v>
      </c>
      <c r="Q48" s="15" t="s">
        <v>375</v>
      </c>
      <c r="R48" s="18">
        <f t="shared" si="35"/>
        <v>83.384764953834946</v>
      </c>
      <c r="S48" s="17">
        <f t="shared" si="36"/>
        <v>1</v>
      </c>
      <c r="T48" s="15" t="s">
        <v>376</v>
      </c>
      <c r="U48" s="18">
        <f t="shared" si="37"/>
        <v>80.374464997195133</v>
      </c>
      <c r="V48" s="17">
        <f t="shared" si="38"/>
        <v>1</v>
      </c>
      <c r="W48" s="21">
        <v>0.98349399999999998</v>
      </c>
      <c r="X48" s="19">
        <f t="shared" si="39"/>
        <v>0.98349351639969496</v>
      </c>
      <c r="Y48" s="17">
        <f t="shared" si="40"/>
        <v>1</v>
      </c>
      <c r="Z48" s="15" t="s">
        <v>377</v>
      </c>
      <c r="AA48" s="18">
        <f t="shared" si="41"/>
        <v>5.9751236357724178</v>
      </c>
      <c r="AB48" s="17">
        <f t="shared" si="53"/>
        <v>1</v>
      </c>
      <c r="AC48" s="21">
        <v>0.51273899999999994</v>
      </c>
      <c r="AD48" s="19">
        <f t="shared" si="42"/>
        <v>0.51273892206238436</v>
      </c>
      <c r="AE48" s="17">
        <f t="shared" si="43"/>
        <v>1</v>
      </c>
      <c r="AF48" s="15">
        <v>0.29691699999999999</v>
      </c>
      <c r="AG48" s="19">
        <f t="shared" si="44"/>
        <v>0.30195911442264656</v>
      </c>
      <c r="AH48" s="17">
        <f t="shared" si="45"/>
        <v>1</v>
      </c>
      <c r="AI48" s="21">
        <v>0.62630300000000005</v>
      </c>
      <c r="AJ48" s="19">
        <f t="shared" si="46"/>
        <v>0.86035077657722536</v>
      </c>
      <c r="AK48" s="17">
        <f t="shared" si="47"/>
        <v>-1</v>
      </c>
      <c r="AL48" s="15" t="s">
        <v>378</v>
      </c>
      <c r="AM48" s="18">
        <f t="shared" si="48"/>
        <v>63.655882067927593</v>
      </c>
      <c r="AN48" s="17">
        <f t="shared" si="49"/>
        <v>1</v>
      </c>
      <c r="AO48" s="15" t="s">
        <v>379</v>
      </c>
      <c r="AP48" s="18">
        <f t="shared" si="50"/>
        <v>63.113459311365851</v>
      </c>
      <c r="AQ48" s="17">
        <f t="shared" si="51"/>
        <v>-1</v>
      </c>
      <c r="AR48" s="20">
        <f t="shared" si="52"/>
        <v>8</v>
      </c>
      <c r="AT48" s="3"/>
      <c r="AU48" s="3"/>
      <c r="AV48" s="3"/>
    </row>
    <row r="49" spans="1:48" ht="12.75" customHeight="1">
      <c r="A49" s="13">
        <v>47</v>
      </c>
      <c r="B49" s="14">
        <v>41971.778693009255</v>
      </c>
      <c r="C49" s="15" t="s">
        <v>380</v>
      </c>
      <c r="D49" s="15" t="s">
        <v>381</v>
      </c>
      <c r="E49" s="15">
        <v>245026</v>
      </c>
      <c r="F49" s="16">
        <v>1</v>
      </c>
      <c r="G49" s="16">
        <f t="shared" si="27"/>
        <v>2</v>
      </c>
      <c r="H49" s="16">
        <f t="shared" si="28"/>
        <v>4</v>
      </c>
      <c r="I49" s="16">
        <f t="shared" si="29"/>
        <v>5</v>
      </c>
      <c r="J49" s="16">
        <f t="shared" si="30"/>
        <v>0</v>
      </c>
      <c r="K49" s="16">
        <f t="shared" si="31"/>
        <v>2</v>
      </c>
      <c r="L49" s="16">
        <f t="shared" si="32"/>
        <v>6</v>
      </c>
      <c r="M49" s="17">
        <v>2</v>
      </c>
      <c r="N49" s="15" t="s">
        <v>382</v>
      </c>
      <c r="O49" s="18">
        <f t="shared" si="33"/>
        <v>91.23171563889224</v>
      </c>
      <c r="P49" s="17">
        <f t="shared" si="34"/>
        <v>1</v>
      </c>
      <c r="Q49" s="15" t="s">
        <v>383</v>
      </c>
      <c r="R49" s="18">
        <f t="shared" si="35"/>
        <v>82.500448002747234</v>
      </c>
      <c r="S49" s="17">
        <f t="shared" si="36"/>
        <v>1</v>
      </c>
      <c r="T49" s="15" t="s">
        <v>384</v>
      </c>
      <c r="U49" s="18">
        <f t="shared" si="37"/>
        <v>79.490148046107421</v>
      </c>
      <c r="V49" s="17">
        <f t="shared" si="38"/>
        <v>1</v>
      </c>
      <c r="W49" s="15">
        <v>1.1048</v>
      </c>
      <c r="X49" s="19">
        <f t="shared" si="39"/>
        <v>1.1048888888888893</v>
      </c>
      <c r="Y49" s="17">
        <f t="shared" si="40"/>
        <v>1</v>
      </c>
      <c r="Z49" s="15" t="s">
        <v>385</v>
      </c>
      <c r="AA49" s="18">
        <f t="shared" si="41"/>
        <v>5.7403126772771884</v>
      </c>
      <c r="AB49" s="17">
        <f t="shared" si="53"/>
        <v>1</v>
      </c>
      <c r="AC49" s="15">
        <v>0.55459999999999998</v>
      </c>
      <c r="AD49" s="19">
        <f t="shared" si="42"/>
        <v>0.55467742663364472</v>
      </c>
      <c r="AE49" s="17">
        <f t="shared" si="43"/>
        <v>1</v>
      </c>
      <c r="AF49" s="15">
        <v>0.32719999999999999</v>
      </c>
      <c r="AG49" s="19">
        <f t="shared" si="44"/>
        <v>0.33267506163312377</v>
      </c>
      <c r="AH49" s="17">
        <f t="shared" si="45"/>
        <v>1</v>
      </c>
      <c r="AI49" s="15">
        <v>0.57669999999999999</v>
      </c>
      <c r="AJ49" s="19">
        <f t="shared" si="46"/>
        <v>0.82085207100591717</v>
      </c>
      <c r="AK49" s="17">
        <f t="shared" si="47"/>
        <v>-1</v>
      </c>
      <c r="AL49" s="15" t="s">
        <v>386</v>
      </c>
      <c r="AM49" s="18">
        <f t="shared" si="48"/>
        <v>63.764348624364864</v>
      </c>
      <c r="AN49" s="17">
        <f t="shared" si="49"/>
        <v>1</v>
      </c>
      <c r="AO49" s="15" t="s">
        <v>387</v>
      </c>
      <c r="AP49" s="18">
        <f t="shared" si="50"/>
        <v>63.251964646265513</v>
      </c>
      <c r="AQ49" s="17">
        <f t="shared" si="51"/>
        <v>-1</v>
      </c>
      <c r="AR49" s="20">
        <f t="shared" si="52"/>
        <v>8</v>
      </c>
      <c r="AT49" s="3"/>
      <c r="AU49" s="3"/>
      <c r="AV49" s="3"/>
    </row>
    <row r="50" spans="1:48" ht="12.75" customHeight="1">
      <c r="A50" s="13">
        <v>48</v>
      </c>
      <c r="B50" s="14">
        <v>41971.778837060177</v>
      </c>
      <c r="C50" s="15" t="s">
        <v>388</v>
      </c>
      <c r="D50" s="15" t="s">
        <v>389</v>
      </c>
      <c r="E50" s="15">
        <v>240069</v>
      </c>
      <c r="F50" s="16">
        <v>1</v>
      </c>
      <c r="G50" s="16">
        <f t="shared" si="27"/>
        <v>2</v>
      </c>
      <c r="H50" s="16">
        <f t="shared" si="28"/>
        <v>4</v>
      </c>
      <c r="I50" s="16">
        <f t="shared" si="29"/>
        <v>0</v>
      </c>
      <c r="J50" s="16">
        <f t="shared" si="30"/>
        <v>0</v>
      </c>
      <c r="K50" s="16">
        <f t="shared" si="31"/>
        <v>6</v>
      </c>
      <c r="L50" s="16">
        <f t="shared" si="32"/>
        <v>9</v>
      </c>
      <c r="M50" s="17">
        <v>2</v>
      </c>
      <c r="N50" s="15" t="s">
        <v>390</v>
      </c>
      <c r="O50" s="18">
        <f t="shared" si="33"/>
        <v>89.003847866445099</v>
      </c>
      <c r="P50" s="17">
        <f t="shared" si="34"/>
        <v>1</v>
      </c>
      <c r="Q50" s="15" t="s">
        <v>391</v>
      </c>
      <c r="R50" s="18">
        <f t="shared" si="35"/>
        <v>80.04594038394066</v>
      </c>
      <c r="S50" s="17">
        <f t="shared" si="36"/>
        <v>1</v>
      </c>
      <c r="T50" s="15" t="s">
        <v>392</v>
      </c>
      <c r="U50" s="18">
        <f t="shared" si="37"/>
        <v>80.04594038394066</v>
      </c>
      <c r="V50" s="17">
        <f t="shared" si="38"/>
        <v>1</v>
      </c>
      <c r="W50" s="15">
        <v>0.93510000000000004</v>
      </c>
      <c r="X50" s="19">
        <f t="shared" si="39"/>
        <v>0.9350952380952382</v>
      </c>
      <c r="Y50" s="17">
        <f t="shared" si="40"/>
        <v>1</v>
      </c>
      <c r="Z50" s="15" t="s">
        <v>393</v>
      </c>
      <c r="AA50" s="18">
        <f t="shared" si="41"/>
        <v>5.1603932075003209</v>
      </c>
      <c r="AB50" s="17">
        <f t="shared" si="53"/>
        <v>1</v>
      </c>
      <c r="AC50" s="15">
        <v>0.5978</v>
      </c>
      <c r="AD50" s="19">
        <f t="shared" si="42"/>
        <v>0.59784405160954091</v>
      </c>
      <c r="AE50" s="17">
        <f t="shared" si="43"/>
        <v>1</v>
      </c>
      <c r="AF50" s="15">
        <v>0.36</v>
      </c>
      <c r="AG50" s="19">
        <f t="shared" si="44"/>
        <v>0.36584233160005142</v>
      </c>
      <c r="AH50" s="17">
        <f t="shared" si="45"/>
        <v>1</v>
      </c>
      <c r="AI50" s="15">
        <v>0.61709999999999998</v>
      </c>
      <c r="AJ50" s="19">
        <f t="shared" si="46"/>
        <v>0.85337890862585197</v>
      </c>
      <c r="AK50" s="17">
        <f t="shared" si="47"/>
        <v>-1</v>
      </c>
      <c r="AL50" s="15" t="s">
        <v>394</v>
      </c>
      <c r="AM50" s="18">
        <f t="shared" si="48"/>
        <v>67.455404631092946</v>
      </c>
      <c r="AN50" s="17">
        <f t="shared" si="49"/>
        <v>1</v>
      </c>
      <c r="AO50" s="15" t="s">
        <v>395</v>
      </c>
      <c r="AP50" s="18">
        <f t="shared" si="50"/>
        <v>67.072606876638076</v>
      </c>
      <c r="AQ50" s="17">
        <f t="shared" si="51"/>
        <v>-1</v>
      </c>
      <c r="AR50" s="20">
        <f t="shared" si="52"/>
        <v>8</v>
      </c>
      <c r="AT50" s="3"/>
      <c r="AU50" s="3"/>
      <c r="AV50" s="3"/>
    </row>
    <row r="51" spans="1:48" ht="12.75" customHeight="1">
      <c r="A51" s="13">
        <v>49</v>
      </c>
      <c r="B51" s="14">
        <v>41971.778844166671</v>
      </c>
      <c r="C51" s="15" t="s">
        <v>396</v>
      </c>
      <c r="D51" s="15" t="s">
        <v>397</v>
      </c>
      <c r="E51" s="15">
        <v>241067</v>
      </c>
      <c r="F51" s="16">
        <v>1</v>
      </c>
      <c r="G51" s="16">
        <f t="shared" si="27"/>
        <v>2</v>
      </c>
      <c r="H51" s="16">
        <f t="shared" si="28"/>
        <v>4</v>
      </c>
      <c r="I51" s="16">
        <f t="shared" si="29"/>
        <v>1</v>
      </c>
      <c r="J51" s="16">
        <f t="shared" si="30"/>
        <v>0</v>
      </c>
      <c r="K51" s="16">
        <f t="shared" si="31"/>
        <v>6</v>
      </c>
      <c r="L51" s="16">
        <f t="shared" si="32"/>
        <v>7</v>
      </c>
      <c r="M51" s="17">
        <v>2</v>
      </c>
      <c r="N51" s="15" t="s">
        <v>398</v>
      </c>
      <c r="O51" s="18">
        <f t="shared" si="33"/>
        <v>89.160114066262949</v>
      </c>
      <c r="P51" s="17">
        <f t="shared" si="34"/>
        <v>1</v>
      </c>
      <c r="Q51" s="15" t="s">
        <v>399</v>
      </c>
      <c r="R51" s="18">
        <f t="shared" si="35"/>
        <v>80.351978143455028</v>
      </c>
      <c r="S51" s="17">
        <f t="shared" si="36"/>
        <v>1</v>
      </c>
      <c r="T51" s="15" t="s">
        <v>400</v>
      </c>
      <c r="U51" s="18">
        <f t="shared" si="37"/>
        <v>80.351978143455028</v>
      </c>
      <c r="V51" s="17">
        <f t="shared" si="38"/>
        <v>1</v>
      </c>
      <c r="W51" s="15">
        <v>0.88529999999999998</v>
      </c>
      <c r="X51" s="19">
        <f t="shared" si="39"/>
        <v>0.88531578947368428</v>
      </c>
      <c r="Y51" s="17">
        <f t="shared" si="40"/>
        <v>1</v>
      </c>
      <c r="Z51" s="15" t="s">
        <v>401</v>
      </c>
      <c r="AA51" s="18">
        <f t="shared" si="41"/>
        <v>4.7257362696894178</v>
      </c>
      <c r="AB51" s="17">
        <f t="shared" si="53"/>
        <v>1</v>
      </c>
      <c r="AC51" s="15">
        <v>0.68610000000000004</v>
      </c>
      <c r="AD51" s="19">
        <f t="shared" si="42"/>
        <v>0.68610961986654484</v>
      </c>
      <c r="AE51" s="17">
        <f t="shared" si="43"/>
        <v>1</v>
      </c>
      <c r="AF51" s="15">
        <v>0.433</v>
      </c>
      <c r="AG51" s="19">
        <f t="shared" si="44"/>
        <v>0.4397407920136831</v>
      </c>
      <c r="AH51" s="17">
        <f t="shared" si="45"/>
        <v>1</v>
      </c>
      <c r="AI51" s="15">
        <v>0.58850000000000002</v>
      </c>
      <c r="AJ51" s="19">
        <f t="shared" si="46"/>
        <v>0.75844519766787266</v>
      </c>
      <c r="AK51" s="17">
        <f t="shared" si="47"/>
        <v>-1</v>
      </c>
      <c r="AL51" s="15" t="s">
        <v>402</v>
      </c>
      <c r="AM51" s="18">
        <f t="shared" si="48"/>
        <v>67.655882067927593</v>
      </c>
      <c r="AN51" s="17">
        <f t="shared" si="49"/>
        <v>1</v>
      </c>
      <c r="AO51" s="15" t="s">
        <v>403</v>
      </c>
      <c r="AP51" s="18">
        <f t="shared" si="50"/>
        <v>67.191331212603572</v>
      </c>
      <c r="AQ51" s="17">
        <f t="shared" si="51"/>
        <v>-1</v>
      </c>
      <c r="AR51" s="20">
        <f t="shared" si="52"/>
        <v>8</v>
      </c>
      <c r="AT51" s="3"/>
      <c r="AU51" s="3"/>
      <c r="AV51" s="3"/>
    </row>
    <row r="52" spans="1:48" ht="12.75" customHeight="1">
      <c r="A52" s="13">
        <v>50</v>
      </c>
      <c r="B52" s="14">
        <v>41971.77960238426</v>
      </c>
      <c r="C52" s="15" t="s">
        <v>404</v>
      </c>
      <c r="D52" s="15" t="s">
        <v>405</v>
      </c>
      <c r="E52" s="15">
        <v>243620</v>
      </c>
      <c r="F52" s="16">
        <v>1</v>
      </c>
      <c r="G52" s="16">
        <f t="shared" si="27"/>
        <v>2</v>
      </c>
      <c r="H52" s="16">
        <f t="shared" si="28"/>
        <v>4</v>
      </c>
      <c r="I52" s="16">
        <f t="shared" si="29"/>
        <v>3</v>
      </c>
      <c r="J52" s="16">
        <f t="shared" si="30"/>
        <v>6</v>
      </c>
      <c r="K52" s="16">
        <f t="shared" si="31"/>
        <v>2</v>
      </c>
      <c r="L52" s="16">
        <f t="shared" si="32"/>
        <v>0</v>
      </c>
      <c r="M52" s="17">
        <v>2</v>
      </c>
      <c r="N52" s="15" t="s">
        <v>406</v>
      </c>
      <c r="O52" s="18">
        <f t="shared" si="33"/>
        <v>94.856394681692976</v>
      </c>
      <c r="P52" s="17">
        <f t="shared" si="34"/>
        <v>1</v>
      </c>
      <c r="Q52" s="15" t="s">
        <v>407</v>
      </c>
      <c r="R52" s="18">
        <f t="shared" si="35"/>
        <v>86.617307272249789</v>
      </c>
      <c r="S52" s="17">
        <f t="shared" si="36"/>
        <v>1</v>
      </c>
      <c r="T52" s="15" t="s">
        <v>408</v>
      </c>
      <c r="U52" s="18">
        <f t="shared" si="37"/>
        <v>83.607007315609977</v>
      </c>
      <c r="V52" s="17">
        <f t="shared" si="38"/>
        <v>1</v>
      </c>
      <c r="W52" s="15">
        <v>0.68</v>
      </c>
      <c r="X52" s="19">
        <f t="shared" si="39"/>
        <v>0.67692307692307696</v>
      </c>
      <c r="Y52" s="17">
        <f t="shared" si="40"/>
        <v>1</v>
      </c>
      <c r="Z52" s="15" t="s">
        <v>409</v>
      </c>
      <c r="AA52" s="18">
        <f t="shared" si="41"/>
        <v>3.9794000867203758</v>
      </c>
      <c r="AB52" s="17">
        <f t="shared" si="53"/>
        <v>-1</v>
      </c>
      <c r="AC52" s="15">
        <v>0.81</v>
      </c>
      <c r="AD52" s="19">
        <f t="shared" si="42"/>
        <v>0.81466501266300639</v>
      </c>
      <c r="AE52" s="17">
        <f t="shared" si="43"/>
        <v>1</v>
      </c>
      <c r="AF52" s="15">
        <v>0.56000000000000005</v>
      </c>
      <c r="AG52" s="19">
        <f t="shared" si="44"/>
        <v>0.56949449790160278</v>
      </c>
      <c r="AH52" s="17">
        <f t="shared" si="45"/>
        <v>1</v>
      </c>
      <c r="AI52" s="15">
        <v>0.43</v>
      </c>
      <c r="AJ52" s="19">
        <f t="shared" si="46"/>
        <v>0.17448497114026829</v>
      </c>
      <c r="AK52" s="17">
        <f t="shared" si="47"/>
        <v>-1</v>
      </c>
      <c r="AL52" s="15" t="s">
        <v>410</v>
      </c>
      <c r="AM52" s="18">
        <f t="shared" si="48"/>
        <v>64.539018910438671</v>
      </c>
      <c r="AN52" s="17">
        <f t="shared" si="49"/>
        <v>1</v>
      </c>
      <c r="AO52" s="15" t="s">
        <v>411</v>
      </c>
      <c r="AP52" s="18">
        <f t="shared" si="50"/>
        <v>63.338767246424524</v>
      </c>
      <c r="AQ52" s="17">
        <f t="shared" si="51"/>
        <v>1</v>
      </c>
      <c r="AR52" s="20">
        <f t="shared" si="52"/>
        <v>8</v>
      </c>
      <c r="AT52" s="3"/>
      <c r="AU52" s="3"/>
      <c r="AV52" s="3"/>
    </row>
    <row r="53" spans="1:48" ht="12.75" customHeight="1">
      <c r="A53" s="13">
        <v>51</v>
      </c>
      <c r="B53" s="14">
        <v>41971.779997800928</v>
      </c>
      <c r="C53" s="15" t="s">
        <v>412</v>
      </c>
      <c r="D53" s="15" t="s">
        <v>413</v>
      </c>
      <c r="E53" s="15">
        <v>246477</v>
      </c>
      <c r="F53" s="16">
        <v>1</v>
      </c>
      <c r="G53" s="16">
        <f t="shared" si="27"/>
        <v>2</v>
      </c>
      <c r="H53" s="16">
        <f t="shared" si="28"/>
        <v>4</v>
      </c>
      <c r="I53" s="16">
        <f t="shared" si="29"/>
        <v>6</v>
      </c>
      <c r="J53" s="16">
        <f t="shared" si="30"/>
        <v>4</v>
      </c>
      <c r="K53" s="16">
        <f t="shared" si="31"/>
        <v>7</v>
      </c>
      <c r="L53" s="16">
        <f t="shared" si="32"/>
        <v>7</v>
      </c>
      <c r="M53" s="17">
        <v>2</v>
      </c>
      <c r="N53" s="15" t="s">
        <v>414</v>
      </c>
      <c r="O53" s="18">
        <f t="shared" si="33"/>
        <v>97.226945948627105</v>
      </c>
      <c r="P53" s="17">
        <f t="shared" si="34"/>
        <v>1</v>
      </c>
      <c r="Q53" s="15" t="s">
        <v>415</v>
      </c>
      <c r="R53" s="18">
        <f t="shared" si="35"/>
        <v>88.418810025819198</v>
      </c>
      <c r="S53" s="17">
        <f t="shared" si="36"/>
        <v>1</v>
      </c>
      <c r="T53" s="15" t="s">
        <v>416</v>
      </c>
      <c r="U53" s="18">
        <f t="shared" si="37"/>
        <v>88.930335250293012</v>
      </c>
      <c r="V53" s="17">
        <f t="shared" si="38"/>
        <v>-1</v>
      </c>
      <c r="W53" s="15">
        <v>0.69799999999999995</v>
      </c>
      <c r="X53" s="19">
        <f t="shared" si="39"/>
        <v>0.69750257997936027</v>
      </c>
      <c r="Y53" s="17">
        <f t="shared" si="40"/>
        <v>1</v>
      </c>
      <c r="Z53" s="15" t="s">
        <v>417</v>
      </c>
      <c r="AA53" s="18">
        <f t="shared" si="41"/>
        <v>4.4624468824659269</v>
      </c>
      <c r="AB53" s="17">
        <f t="shared" si="53"/>
        <v>1</v>
      </c>
      <c r="AC53" s="15">
        <v>0.73</v>
      </c>
      <c r="AD53" s="19">
        <f t="shared" si="42"/>
        <v>0.73012613638776136</v>
      </c>
      <c r="AE53" s="17">
        <f t="shared" si="43"/>
        <v>1</v>
      </c>
      <c r="AF53" s="15">
        <v>0.48099999999999998</v>
      </c>
      <c r="AG53" s="19">
        <f t="shared" si="44"/>
        <v>0.48050614670408442</v>
      </c>
      <c r="AH53" s="17">
        <f t="shared" si="45"/>
        <v>1</v>
      </c>
      <c r="AI53" s="15"/>
      <c r="AJ53" s="19">
        <f t="shared" si="46"/>
        <v>0.72314264125394023</v>
      </c>
      <c r="AK53" s="17">
        <f t="shared" si="47"/>
        <v>0</v>
      </c>
      <c r="AL53" s="15" t="s">
        <v>418</v>
      </c>
      <c r="AM53" s="18">
        <f t="shared" si="48"/>
        <v>68.655882067927593</v>
      </c>
      <c r="AN53" s="17">
        <f t="shared" si="49"/>
        <v>1</v>
      </c>
      <c r="AO53" s="15"/>
      <c r="AP53" s="18">
        <f t="shared" si="50"/>
        <v>68.08972764959222</v>
      </c>
      <c r="AQ53" s="17">
        <f t="shared" si="51"/>
        <v>0</v>
      </c>
      <c r="AR53" s="20">
        <f t="shared" si="52"/>
        <v>8</v>
      </c>
      <c r="AT53" s="3"/>
      <c r="AU53" s="3"/>
      <c r="AV53" s="3"/>
    </row>
    <row r="54" spans="1:48" ht="12.75" customHeight="1">
      <c r="A54" s="13">
        <v>52</v>
      </c>
      <c r="B54" s="14">
        <v>41971.780616030097</v>
      </c>
      <c r="C54" s="15" t="s">
        <v>419</v>
      </c>
      <c r="D54" s="15" t="s">
        <v>420</v>
      </c>
      <c r="E54" s="15">
        <v>239517</v>
      </c>
      <c r="F54" s="16">
        <v>1</v>
      </c>
      <c r="G54" s="16">
        <f t="shared" si="27"/>
        <v>2</v>
      </c>
      <c r="H54" s="16">
        <f t="shared" si="28"/>
        <v>3</v>
      </c>
      <c r="I54" s="16">
        <f t="shared" si="29"/>
        <v>9</v>
      </c>
      <c r="J54" s="16">
        <f t="shared" si="30"/>
        <v>5</v>
      </c>
      <c r="K54" s="16">
        <f t="shared" si="31"/>
        <v>1</v>
      </c>
      <c r="L54" s="16">
        <f t="shared" si="32"/>
        <v>7</v>
      </c>
      <c r="M54" s="17">
        <v>2</v>
      </c>
      <c r="N54" s="15" t="s">
        <v>421</v>
      </c>
      <c r="O54" s="18">
        <f t="shared" si="33"/>
        <v>100.01141824866363</v>
      </c>
      <c r="P54" s="17">
        <f t="shared" si="34"/>
        <v>1</v>
      </c>
      <c r="Q54" s="15" t="s">
        <v>422</v>
      </c>
      <c r="R54" s="18">
        <f t="shared" si="35"/>
        <v>91.203282325855724</v>
      </c>
      <c r="S54" s="17">
        <f t="shared" si="36"/>
        <v>1</v>
      </c>
      <c r="T54" s="15" t="s">
        <v>423</v>
      </c>
      <c r="U54" s="18">
        <f t="shared" si="37"/>
        <v>86.943595003132913</v>
      </c>
      <c r="V54" s="17">
        <f t="shared" si="38"/>
        <v>1</v>
      </c>
      <c r="W54" s="15">
        <v>0.97</v>
      </c>
      <c r="X54" s="19">
        <f t="shared" si="39"/>
        <v>0.97016650717703345</v>
      </c>
      <c r="Y54" s="17">
        <f t="shared" si="40"/>
        <v>1</v>
      </c>
      <c r="Z54" s="15" t="s">
        <v>424</v>
      </c>
      <c r="AA54" s="18">
        <f t="shared" si="41"/>
        <v>6.3530092446664144</v>
      </c>
      <c r="AB54" s="17">
        <f t="shared" si="53"/>
        <v>1</v>
      </c>
      <c r="AC54" s="15"/>
      <c r="AD54" s="19">
        <f t="shared" si="42"/>
        <v>0.47236305533567569</v>
      </c>
      <c r="AE54" s="17">
        <f t="shared" si="43"/>
        <v>0</v>
      </c>
      <c r="AF54" s="15">
        <v>5.0000000000000001E-3</v>
      </c>
      <c r="AG54" s="19">
        <f t="shared" si="44"/>
        <v>0.27361377720641988</v>
      </c>
      <c r="AH54" s="17">
        <f t="shared" si="45"/>
        <v>-1</v>
      </c>
      <c r="AI54" s="15">
        <v>0.90700000000000003</v>
      </c>
      <c r="AJ54" s="19">
        <f t="shared" si="46"/>
        <v>0.87830324565722551</v>
      </c>
      <c r="AK54" s="17">
        <f t="shared" si="47"/>
        <v>1</v>
      </c>
      <c r="AL54" s="15" t="s">
        <v>425</v>
      </c>
      <c r="AM54" s="18">
        <f t="shared" si="48"/>
        <v>62.655882067927593</v>
      </c>
      <c r="AN54" s="17">
        <f t="shared" si="49"/>
        <v>1</v>
      </c>
      <c r="AO54" s="15"/>
      <c r="AP54" s="18">
        <f t="shared" si="50"/>
        <v>62.066991460098684</v>
      </c>
      <c r="AQ54" s="17">
        <f t="shared" si="51"/>
        <v>0</v>
      </c>
      <c r="AR54" s="20">
        <f t="shared" si="52"/>
        <v>8</v>
      </c>
      <c r="AT54" s="3"/>
      <c r="AU54" s="3"/>
      <c r="AV54" s="3"/>
    </row>
    <row r="55" spans="1:48" ht="12.75" customHeight="1">
      <c r="A55" s="13">
        <v>53</v>
      </c>
      <c r="B55" s="14">
        <v>41971.787574189817</v>
      </c>
      <c r="C55" s="15" t="s">
        <v>426</v>
      </c>
      <c r="D55" s="15" t="s">
        <v>427</v>
      </c>
      <c r="E55" s="15">
        <v>239478</v>
      </c>
      <c r="F55" s="16">
        <v>1</v>
      </c>
      <c r="G55" s="16">
        <f t="shared" si="27"/>
        <v>2</v>
      </c>
      <c r="H55" s="16">
        <f t="shared" si="28"/>
        <v>3</v>
      </c>
      <c r="I55" s="16">
        <f t="shared" si="29"/>
        <v>9</v>
      </c>
      <c r="J55" s="16">
        <f t="shared" si="30"/>
        <v>4</v>
      </c>
      <c r="K55" s="16">
        <f t="shared" si="31"/>
        <v>7</v>
      </c>
      <c r="L55" s="16">
        <f t="shared" si="32"/>
        <v>8</v>
      </c>
      <c r="M55" s="17">
        <v>2</v>
      </c>
      <c r="N55" s="15" t="s">
        <v>428</v>
      </c>
      <c r="O55" s="18">
        <f t="shared" si="33"/>
        <v>99.969725054259612</v>
      </c>
      <c r="P55" s="17">
        <f t="shared" si="34"/>
        <v>1</v>
      </c>
      <c r="Q55" s="15" t="s">
        <v>429</v>
      </c>
      <c r="R55" s="18">
        <f t="shared" si="35"/>
        <v>91.086057752547248</v>
      </c>
      <c r="S55" s="17">
        <f t="shared" si="36"/>
        <v>1</v>
      </c>
      <c r="T55" s="15" t="s">
        <v>430</v>
      </c>
      <c r="U55" s="18">
        <f t="shared" si="37"/>
        <v>91.597582977021062</v>
      </c>
      <c r="V55" s="17">
        <f t="shared" si="38"/>
        <v>1</v>
      </c>
      <c r="W55" s="15">
        <v>0.71</v>
      </c>
      <c r="X55" s="19">
        <f t="shared" si="39"/>
        <v>0.71952941176470597</v>
      </c>
      <c r="Y55" s="17">
        <f t="shared" si="40"/>
        <v>1</v>
      </c>
      <c r="Z55" s="15" t="s">
        <v>431</v>
      </c>
      <c r="AA55" s="18">
        <f t="shared" si="41"/>
        <v>4.6852108295774491</v>
      </c>
      <c r="AB55" s="17">
        <f t="shared" si="53"/>
        <v>1</v>
      </c>
      <c r="AC55" s="15">
        <v>0.68</v>
      </c>
      <c r="AD55" s="19">
        <f t="shared" si="42"/>
        <v>0.68610961986654428</v>
      </c>
      <c r="AE55" s="17">
        <f t="shared" si="43"/>
        <v>1</v>
      </c>
      <c r="AF55" s="15">
        <v>0.43</v>
      </c>
      <c r="AG55" s="19">
        <f t="shared" si="44"/>
        <v>0.4397407920136831</v>
      </c>
      <c r="AH55" s="17">
        <f t="shared" si="45"/>
        <v>1</v>
      </c>
      <c r="AI55" s="15"/>
      <c r="AJ55" s="19">
        <f t="shared" si="46"/>
        <v>0.78454955843822105</v>
      </c>
      <c r="AK55" s="17">
        <f t="shared" si="47"/>
        <v>0</v>
      </c>
      <c r="AL55" s="15" t="s">
        <v>432</v>
      </c>
      <c r="AM55" s="18">
        <f t="shared" si="48"/>
        <v>68.552954107200605</v>
      </c>
      <c r="AN55" s="17">
        <f t="shared" si="49"/>
        <v>-1</v>
      </c>
      <c r="AO55" s="15"/>
      <c r="AP55" s="18">
        <f t="shared" si="50"/>
        <v>68.037749976977949</v>
      </c>
      <c r="AQ55" s="17">
        <f t="shared" si="51"/>
        <v>0</v>
      </c>
      <c r="AR55" s="20">
        <f t="shared" si="52"/>
        <v>8</v>
      </c>
      <c r="AT55" s="3"/>
      <c r="AU55" s="3"/>
      <c r="AV55" s="3"/>
    </row>
    <row r="56" spans="1:48" ht="12.75" customHeight="1">
      <c r="A56" s="13">
        <v>54</v>
      </c>
      <c r="B56" s="14">
        <v>41971.787429699078</v>
      </c>
      <c r="C56" s="15" t="s">
        <v>433</v>
      </c>
      <c r="D56" s="15" t="s">
        <v>434</v>
      </c>
      <c r="E56" s="15">
        <v>240223</v>
      </c>
      <c r="F56" s="16">
        <v>1</v>
      </c>
      <c r="G56" s="16">
        <f t="shared" si="27"/>
        <v>2</v>
      </c>
      <c r="H56" s="16">
        <f t="shared" si="28"/>
        <v>4</v>
      </c>
      <c r="I56" s="16">
        <f t="shared" si="29"/>
        <v>0</v>
      </c>
      <c r="J56" s="16">
        <f t="shared" si="30"/>
        <v>2</v>
      </c>
      <c r="K56" s="16">
        <f t="shared" si="31"/>
        <v>2</v>
      </c>
      <c r="L56" s="16">
        <f t="shared" si="32"/>
        <v>3</v>
      </c>
      <c r="M56" s="17">
        <v>2</v>
      </c>
      <c r="N56" s="15" t="s">
        <v>435</v>
      </c>
      <c r="O56" s="18">
        <f t="shared" si="33"/>
        <v>89.3440928673011</v>
      </c>
      <c r="P56" s="17">
        <f t="shared" si="34"/>
        <v>1</v>
      </c>
      <c r="Q56" s="15" t="s">
        <v>436</v>
      </c>
      <c r="R56" s="18">
        <f t="shared" si="35"/>
        <v>80.851946805210204</v>
      </c>
      <c r="S56" s="17">
        <f t="shared" si="36"/>
        <v>1</v>
      </c>
      <c r="T56" s="15" t="s">
        <v>437</v>
      </c>
      <c r="U56" s="18">
        <f t="shared" si="37"/>
        <v>77.841646848570392</v>
      </c>
      <c r="V56" s="17">
        <f t="shared" si="38"/>
        <v>1</v>
      </c>
      <c r="W56" s="15">
        <v>0.91</v>
      </c>
      <c r="X56" s="19">
        <f t="shared" si="39"/>
        <v>0.91903030303030298</v>
      </c>
      <c r="Y56" s="17">
        <f t="shared" si="40"/>
        <v>1</v>
      </c>
      <c r="Z56" s="15" t="s">
        <v>438</v>
      </c>
      <c r="AA56" s="18">
        <f t="shared" si="41"/>
        <v>4.94850021680094</v>
      </c>
      <c r="AB56" s="17">
        <f t="shared" si="53"/>
        <v>1</v>
      </c>
      <c r="AC56" s="15"/>
      <c r="AD56" s="19">
        <f t="shared" si="42"/>
        <v>0.68610961986654428</v>
      </c>
      <c r="AE56" s="17">
        <f t="shared" si="43"/>
        <v>0</v>
      </c>
      <c r="AF56" s="15">
        <v>0.43380000000000002</v>
      </c>
      <c r="AG56" s="19">
        <f t="shared" si="44"/>
        <v>0.4397407920136831</v>
      </c>
      <c r="AH56" s="17">
        <f t="shared" si="45"/>
        <v>1</v>
      </c>
      <c r="AI56" s="15">
        <v>0.72409999999999997</v>
      </c>
      <c r="AJ56" s="19">
        <f t="shared" si="46"/>
        <v>0.61858429803608139</v>
      </c>
      <c r="AK56" s="17">
        <f t="shared" si="47"/>
        <v>-1</v>
      </c>
      <c r="AL56" s="15" t="s">
        <v>439</v>
      </c>
      <c r="AM56" s="18">
        <f t="shared" si="48"/>
        <v>64.1244260279434</v>
      </c>
      <c r="AN56" s="17">
        <f t="shared" si="49"/>
        <v>1</v>
      </c>
      <c r="AO56" s="15"/>
      <c r="AP56" s="18">
        <f t="shared" si="50"/>
        <v>63.358554531234894</v>
      </c>
      <c r="AQ56" s="17">
        <f t="shared" si="51"/>
        <v>0</v>
      </c>
      <c r="AR56" s="20">
        <f t="shared" si="52"/>
        <v>8</v>
      </c>
      <c r="AT56" s="3"/>
      <c r="AU56" s="3"/>
      <c r="AV56" s="3"/>
    </row>
    <row r="57" spans="1:48" ht="12.75" customHeight="1">
      <c r="A57" s="13">
        <v>55</v>
      </c>
      <c r="B57" s="14">
        <v>41971.781330914353</v>
      </c>
      <c r="C57" s="15" t="s">
        <v>440</v>
      </c>
      <c r="D57" s="15" t="s">
        <v>441</v>
      </c>
      <c r="E57" s="15">
        <v>239515</v>
      </c>
      <c r="F57" s="16">
        <v>1</v>
      </c>
      <c r="G57" s="16">
        <f t="shared" si="27"/>
        <v>2</v>
      </c>
      <c r="H57" s="16">
        <f t="shared" si="28"/>
        <v>3</v>
      </c>
      <c r="I57" s="16">
        <f t="shared" si="29"/>
        <v>9</v>
      </c>
      <c r="J57" s="16">
        <f t="shared" si="30"/>
        <v>5</v>
      </c>
      <c r="K57" s="16">
        <f t="shared" si="31"/>
        <v>1</v>
      </c>
      <c r="L57" s="16">
        <f t="shared" si="32"/>
        <v>5</v>
      </c>
      <c r="M57" s="17">
        <v>2</v>
      </c>
      <c r="N57" s="15" t="s">
        <v>442</v>
      </c>
      <c r="O57" s="18">
        <f t="shared" si="33"/>
        <v>99.994636703901151</v>
      </c>
      <c r="P57" s="17">
        <f t="shared" si="34"/>
        <v>1</v>
      </c>
      <c r="Q57" s="15" t="s">
        <v>443</v>
      </c>
      <c r="R57" s="18">
        <f t="shared" si="35"/>
        <v>91.341622442875718</v>
      </c>
      <c r="S57" s="17">
        <f t="shared" si="36"/>
        <v>1</v>
      </c>
      <c r="T57" s="15" t="s">
        <v>444</v>
      </c>
      <c r="U57" s="18">
        <f t="shared" si="37"/>
        <v>87.081935120152906</v>
      </c>
      <c r="V57" s="17">
        <f t="shared" si="38"/>
        <v>1</v>
      </c>
      <c r="W57" s="15">
        <v>0.92700000000000005</v>
      </c>
      <c r="X57" s="19">
        <f t="shared" si="39"/>
        <v>0.9271443850267379</v>
      </c>
      <c r="Y57" s="17">
        <f t="shared" si="40"/>
        <v>1</v>
      </c>
      <c r="Z57" s="15" t="s">
        <v>445</v>
      </c>
      <c r="AA57" s="18">
        <f t="shared" si="41"/>
        <v>5.8699624489208642</v>
      </c>
      <c r="AB57" s="17">
        <f t="shared" si="53"/>
        <v>1</v>
      </c>
      <c r="AC57" s="15"/>
      <c r="AD57" s="19">
        <f t="shared" si="42"/>
        <v>0.55467742663364483</v>
      </c>
      <c r="AE57" s="17">
        <f t="shared" si="43"/>
        <v>0</v>
      </c>
      <c r="AF57" s="15">
        <v>5.0000000000000001E-3</v>
      </c>
      <c r="AG57" s="19">
        <f t="shared" si="44"/>
        <v>0.33267506163312377</v>
      </c>
      <c r="AH57" s="17">
        <f t="shared" si="45"/>
        <v>-1</v>
      </c>
      <c r="AI57" s="15">
        <v>0.85</v>
      </c>
      <c r="AJ57" s="19">
        <f t="shared" si="46"/>
        <v>0.79973137489902435</v>
      </c>
      <c r="AK57" s="17">
        <f t="shared" si="47"/>
        <v>1</v>
      </c>
      <c r="AL57" s="15" t="s">
        <v>446</v>
      </c>
      <c r="AM57" s="18">
        <f t="shared" si="48"/>
        <v>62.878504131468574</v>
      </c>
      <c r="AN57" s="17">
        <f t="shared" si="49"/>
        <v>1</v>
      </c>
      <c r="AO57" s="15"/>
      <c r="AP57" s="18">
        <f t="shared" si="50"/>
        <v>62.166944357593401</v>
      </c>
      <c r="AQ57" s="17">
        <f t="shared" si="51"/>
        <v>0</v>
      </c>
      <c r="AR57" s="20">
        <f t="shared" si="52"/>
        <v>8</v>
      </c>
      <c r="AT57" s="3"/>
      <c r="AU57" s="3"/>
      <c r="AV57" s="3"/>
    </row>
    <row r="58" spans="1:48" ht="12.75" customHeight="1">
      <c r="A58" s="13">
        <v>56</v>
      </c>
      <c r="B58" s="14">
        <v>41971.767108171291</v>
      </c>
      <c r="C58" s="15" t="s">
        <v>447</v>
      </c>
      <c r="D58" s="15" t="s">
        <v>448</v>
      </c>
      <c r="E58" s="15">
        <v>248333</v>
      </c>
      <c r="F58" s="16">
        <v>1</v>
      </c>
      <c r="G58" s="16">
        <f t="shared" si="27"/>
        <v>2</v>
      </c>
      <c r="H58" s="16">
        <f t="shared" si="28"/>
        <v>4</v>
      </c>
      <c r="I58" s="16">
        <f t="shared" si="29"/>
        <v>8</v>
      </c>
      <c r="J58" s="16">
        <f t="shared" si="30"/>
        <v>3</v>
      </c>
      <c r="K58" s="16">
        <f t="shared" si="31"/>
        <v>3</v>
      </c>
      <c r="L58" s="16">
        <f t="shared" si="32"/>
        <v>3</v>
      </c>
      <c r="M58" s="17">
        <v>2</v>
      </c>
      <c r="N58" s="15" t="s">
        <v>449</v>
      </c>
      <c r="O58" s="18">
        <f t="shared" si="33"/>
        <v>97.782024169704144</v>
      </c>
      <c r="P58" s="17">
        <f t="shared" si="34"/>
        <v>1</v>
      </c>
      <c r="Q58" s="15" t="s">
        <v>450</v>
      </c>
      <c r="R58" s="18">
        <f t="shared" si="35"/>
        <v>89.289878107613248</v>
      </c>
      <c r="S58" s="17">
        <f t="shared" si="36"/>
        <v>1</v>
      </c>
      <c r="T58" s="15" t="s">
        <v>451</v>
      </c>
      <c r="U58" s="18">
        <f t="shared" si="37"/>
        <v>87.248678281053998</v>
      </c>
      <c r="V58" s="17">
        <f t="shared" si="38"/>
        <v>1</v>
      </c>
      <c r="W58" s="15">
        <v>0.81</v>
      </c>
      <c r="X58" s="19">
        <f t="shared" si="39"/>
        <v>0.81459085841694545</v>
      </c>
      <c r="Y58" s="17">
        <f t="shared" si="40"/>
        <v>1</v>
      </c>
      <c r="Z58" s="15" t="s">
        <v>452</v>
      </c>
      <c r="AA58" s="18">
        <f t="shared" si="41"/>
        <v>4.6008791542088208</v>
      </c>
      <c r="AB58" s="17">
        <f t="shared" si="53"/>
        <v>-1</v>
      </c>
      <c r="AC58" s="15">
        <v>0.73</v>
      </c>
      <c r="AD58" s="19">
        <f t="shared" si="42"/>
        <v>0.73012613638776158</v>
      </c>
      <c r="AE58" s="17">
        <f t="shared" si="43"/>
        <v>1</v>
      </c>
      <c r="AF58" s="15">
        <v>0.47</v>
      </c>
      <c r="AG58" s="19">
        <f t="shared" si="44"/>
        <v>0.48050614670408442</v>
      </c>
      <c r="AH58" s="17">
        <f t="shared" si="45"/>
        <v>1</v>
      </c>
      <c r="AI58" s="15">
        <v>0.69</v>
      </c>
      <c r="AJ58" s="19">
        <f t="shared" si="46"/>
        <v>0.56121065684060556</v>
      </c>
      <c r="AK58" s="17">
        <f t="shared" si="47"/>
        <v>-1</v>
      </c>
      <c r="AL58" s="15" t="s">
        <v>453</v>
      </c>
      <c r="AM58" s="18">
        <f t="shared" si="48"/>
        <v>65.1244260279434</v>
      </c>
      <c r="AN58" s="17">
        <f t="shared" si="49"/>
        <v>1</v>
      </c>
      <c r="AO58" s="15"/>
      <c r="AP58" s="18">
        <f t="shared" si="50"/>
        <v>64.324607969779677</v>
      </c>
      <c r="AQ58" s="17">
        <f t="shared" si="51"/>
        <v>0</v>
      </c>
      <c r="AR58" s="20">
        <f t="shared" si="52"/>
        <v>7</v>
      </c>
      <c r="AT58" s="3"/>
      <c r="AU58" s="3"/>
      <c r="AV58" s="3"/>
    </row>
    <row r="59" spans="1:48" ht="12.75" customHeight="1">
      <c r="A59" s="13">
        <v>57</v>
      </c>
      <c r="B59" s="14">
        <v>41971.767132569446</v>
      </c>
      <c r="C59" s="15" t="s">
        <v>454</v>
      </c>
      <c r="D59" s="15" t="s">
        <v>455</v>
      </c>
      <c r="E59" s="15">
        <v>250593</v>
      </c>
      <c r="F59" s="16">
        <v>1</v>
      </c>
      <c r="G59" s="16">
        <f t="shared" si="27"/>
        <v>2</v>
      </c>
      <c r="H59" s="16">
        <f t="shared" si="28"/>
        <v>5</v>
      </c>
      <c r="I59" s="16">
        <f t="shared" si="29"/>
        <v>0</v>
      </c>
      <c r="J59" s="16">
        <f t="shared" si="30"/>
        <v>5</v>
      </c>
      <c r="K59" s="16">
        <f t="shared" si="31"/>
        <v>9</v>
      </c>
      <c r="L59" s="16">
        <f t="shared" si="32"/>
        <v>3</v>
      </c>
      <c r="M59" s="17">
        <v>2</v>
      </c>
      <c r="N59" s="15" t="s">
        <v>456</v>
      </c>
      <c r="O59" s="18">
        <f t="shared" si="33"/>
        <v>93.783837184573215</v>
      </c>
      <c r="P59" s="17">
        <f t="shared" si="34"/>
        <v>1</v>
      </c>
      <c r="Q59" s="15" t="s">
        <v>457</v>
      </c>
      <c r="R59" s="18">
        <f t="shared" si="35"/>
        <v>85.29169112248232</v>
      </c>
      <c r="S59" s="17">
        <f t="shared" si="36"/>
        <v>1</v>
      </c>
      <c r="T59" s="15" t="s">
        <v>458</v>
      </c>
      <c r="U59" s="18">
        <f t="shared" si="37"/>
        <v>86.674718104145128</v>
      </c>
      <c r="V59" s="17">
        <f t="shared" si="38"/>
        <v>1</v>
      </c>
      <c r="W59" s="15">
        <v>0.49</v>
      </c>
      <c r="X59" s="19">
        <f t="shared" si="39"/>
        <v>0.48689403508771928</v>
      </c>
      <c r="Y59" s="17">
        <f t="shared" si="40"/>
        <v>1</v>
      </c>
      <c r="Z59" s="15" t="s">
        <v>459</v>
      </c>
      <c r="AA59" s="18">
        <f t="shared" si="41"/>
        <v>2.9527766677488994</v>
      </c>
      <c r="AB59" s="17">
        <f t="shared" si="53"/>
        <v>-1</v>
      </c>
      <c r="AC59" s="15">
        <v>0.95</v>
      </c>
      <c r="AD59" s="19">
        <f t="shared" si="42"/>
        <v>0.94880023970254157</v>
      </c>
      <c r="AE59" s="17">
        <f t="shared" si="43"/>
        <v>1</v>
      </c>
      <c r="AF59" s="15">
        <v>0.76</v>
      </c>
      <c r="AG59" s="19">
        <f t="shared" si="44"/>
        <v>0.77372635969371395</v>
      </c>
      <c r="AH59" s="17">
        <f t="shared" si="45"/>
        <v>1</v>
      </c>
      <c r="AI59" s="15">
        <v>0.33</v>
      </c>
      <c r="AJ59" s="19">
        <f t="shared" si="46"/>
        <v>-1.087283398761274E-2</v>
      </c>
      <c r="AK59" s="17">
        <f t="shared" si="47"/>
        <v>-1</v>
      </c>
      <c r="AL59" s="15" t="s">
        <v>460</v>
      </c>
      <c r="AM59" s="18">
        <f t="shared" si="48"/>
        <v>71.1244260279434</v>
      </c>
      <c r="AN59" s="17">
        <f t="shared" si="49"/>
        <v>1</v>
      </c>
      <c r="AO59" s="15"/>
      <c r="AP59" s="18">
        <f t="shared" si="50"/>
        <v>70.26159601535737</v>
      </c>
      <c r="AQ59" s="17">
        <f t="shared" si="51"/>
        <v>0</v>
      </c>
      <c r="AR59" s="20">
        <f t="shared" si="52"/>
        <v>7</v>
      </c>
      <c r="AT59" s="3"/>
      <c r="AU59" s="3"/>
      <c r="AV59" s="3"/>
    </row>
    <row r="60" spans="1:48" ht="12.75" customHeight="1">
      <c r="A60" s="13">
        <v>58</v>
      </c>
      <c r="B60" s="14">
        <v>41971.767216793982</v>
      </c>
      <c r="C60" s="15" t="s">
        <v>461</v>
      </c>
      <c r="D60" s="15" t="s">
        <v>462</v>
      </c>
      <c r="E60" s="15">
        <v>251965</v>
      </c>
      <c r="F60" s="16">
        <v>1</v>
      </c>
      <c r="G60" s="16">
        <f t="shared" si="27"/>
        <v>2</v>
      </c>
      <c r="H60" s="16">
        <f t="shared" si="28"/>
        <v>5</v>
      </c>
      <c r="I60" s="16">
        <f t="shared" si="29"/>
        <v>1</v>
      </c>
      <c r="J60" s="16">
        <f t="shared" si="30"/>
        <v>9</v>
      </c>
      <c r="K60" s="16">
        <f t="shared" si="31"/>
        <v>6</v>
      </c>
      <c r="L60" s="16">
        <f t="shared" si="32"/>
        <v>5</v>
      </c>
      <c r="M60" s="17">
        <v>2</v>
      </c>
      <c r="N60" s="15" t="s">
        <v>463</v>
      </c>
      <c r="O60" s="18">
        <f t="shared" si="33"/>
        <v>95.261517867277078</v>
      </c>
      <c r="P60" s="17">
        <f t="shared" si="34"/>
        <v>1</v>
      </c>
      <c r="Q60" s="15" t="s">
        <v>464</v>
      </c>
      <c r="R60" s="18">
        <f t="shared" si="35"/>
        <v>86.608503606251645</v>
      </c>
      <c r="S60" s="17">
        <f t="shared" si="36"/>
        <v>1</v>
      </c>
      <c r="T60" s="15" t="s">
        <v>465</v>
      </c>
      <c r="U60" s="18">
        <f t="shared" si="37"/>
        <v>86.608503606251645</v>
      </c>
      <c r="V60" s="17">
        <f t="shared" si="38"/>
        <v>1</v>
      </c>
      <c r="W60" s="15">
        <v>0.56999999999999995</v>
      </c>
      <c r="X60" s="19">
        <f t="shared" si="39"/>
        <v>0.56977687626774853</v>
      </c>
      <c r="Y60" s="17">
        <f t="shared" si="40"/>
        <v>1</v>
      </c>
      <c r="Z60" s="15" t="s">
        <v>466</v>
      </c>
      <c r="AA60" s="18">
        <f t="shared" si="41"/>
        <v>4.2426894739438676</v>
      </c>
      <c r="AB60" s="17">
        <f t="shared" si="53"/>
        <v>-1</v>
      </c>
      <c r="AC60" s="15">
        <v>0.77</v>
      </c>
      <c r="AD60" s="19">
        <f t="shared" si="42"/>
        <v>0.77321635449066317</v>
      </c>
      <c r="AE60" s="17">
        <f t="shared" si="43"/>
        <v>1</v>
      </c>
      <c r="AF60" s="15">
        <v>0.52</v>
      </c>
      <c r="AG60" s="19">
        <f t="shared" si="44"/>
        <v>0.52378193491916269</v>
      </c>
      <c r="AH60" s="17">
        <f t="shared" si="45"/>
        <v>1</v>
      </c>
      <c r="AI60" s="15">
        <v>0.72</v>
      </c>
      <c r="AJ60" s="19">
        <f t="shared" si="46"/>
        <v>0.59993873237977591</v>
      </c>
      <c r="AK60" s="17">
        <f t="shared" si="47"/>
        <v>-1</v>
      </c>
      <c r="AL60" s="15" t="s">
        <v>467</v>
      </c>
      <c r="AM60" s="18">
        <f t="shared" si="48"/>
        <v>67.878504131468574</v>
      </c>
      <c r="AN60" s="17">
        <f t="shared" si="49"/>
        <v>1</v>
      </c>
      <c r="AO60" s="15"/>
      <c r="AP60" s="18">
        <f t="shared" si="50"/>
        <v>67.071812212353194</v>
      </c>
      <c r="AQ60" s="17">
        <f t="shared" si="51"/>
        <v>0</v>
      </c>
      <c r="AR60" s="20">
        <f t="shared" si="52"/>
        <v>7</v>
      </c>
      <c r="AT60" s="3"/>
      <c r="AU60" s="3"/>
      <c r="AV60" s="3"/>
    </row>
    <row r="61" spans="1:48" ht="12.75" customHeight="1">
      <c r="A61" s="13">
        <v>59</v>
      </c>
      <c r="B61" s="14">
        <v>41971.771577893516</v>
      </c>
      <c r="C61" s="15" t="s">
        <v>468</v>
      </c>
      <c r="D61" s="15" t="s">
        <v>469</v>
      </c>
      <c r="E61" s="15">
        <v>239175</v>
      </c>
      <c r="F61" s="16">
        <v>1</v>
      </c>
      <c r="G61" s="16">
        <f t="shared" si="27"/>
        <v>2</v>
      </c>
      <c r="H61" s="16">
        <f t="shared" si="28"/>
        <v>3</v>
      </c>
      <c r="I61" s="16">
        <f t="shared" si="29"/>
        <v>9</v>
      </c>
      <c r="J61" s="16">
        <f t="shared" si="30"/>
        <v>1</v>
      </c>
      <c r="K61" s="16">
        <f t="shared" si="31"/>
        <v>7</v>
      </c>
      <c r="L61" s="16">
        <f t="shared" si="32"/>
        <v>5</v>
      </c>
      <c r="M61" s="17">
        <v>2</v>
      </c>
      <c r="N61" s="15" t="s">
        <v>470</v>
      </c>
      <c r="O61" s="18">
        <f t="shared" si="33"/>
        <v>97.350767407399005</v>
      </c>
      <c r="P61" s="17">
        <f t="shared" si="34"/>
        <v>1</v>
      </c>
      <c r="Q61" s="15" t="s">
        <v>471</v>
      </c>
      <c r="R61" s="18">
        <f t="shared" si="35"/>
        <v>88.697753146373572</v>
      </c>
      <c r="S61" s="17">
        <f t="shared" si="36"/>
        <v>1</v>
      </c>
      <c r="T61" s="15" t="s">
        <v>472</v>
      </c>
      <c r="U61" s="18">
        <f t="shared" si="37"/>
        <v>89.209278370847386</v>
      </c>
      <c r="V61" s="17">
        <f t="shared" si="38"/>
        <v>1</v>
      </c>
      <c r="W61" s="21">
        <v>0.73949600000000004</v>
      </c>
      <c r="X61" s="19">
        <f t="shared" si="39"/>
        <v>0.73949579831932777</v>
      </c>
      <c r="Y61" s="17">
        <f t="shared" si="40"/>
        <v>1</v>
      </c>
      <c r="Z61" s="15" t="s">
        <v>473</v>
      </c>
      <c r="AA61" s="18">
        <f t="shared" si="41"/>
        <v>3.9794000867203758</v>
      </c>
      <c r="AB61" s="17">
        <f t="shared" si="53"/>
        <v>1</v>
      </c>
      <c r="AC61" s="15">
        <v>0.81467000000000001</v>
      </c>
      <c r="AD61" s="19">
        <f t="shared" si="42"/>
        <v>0.81466501266300639</v>
      </c>
      <c r="AE61" s="17">
        <f t="shared" si="43"/>
        <v>1</v>
      </c>
      <c r="AF61" s="21">
        <v>5.6121879999999997E-3</v>
      </c>
      <c r="AG61" s="19">
        <f t="shared" si="44"/>
        <v>0.56949449790160278</v>
      </c>
      <c r="AH61" s="17">
        <f t="shared" si="45"/>
        <v>-1</v>
      </c>
      <c r="AI61" s="15">
        <v>0.32245000000000001</v>
      </c>
      <c r="AJ61" s="19">
        <f t="shared" si="46"/>
        <v>0.54092247039444374</v>
      </c>
      <c r="AK61" s="17">
        <f t="shared" si="47"/>
        <v>-1</v>
      </c>
      <c r="AL61" s="15" t="s">
        <v>474</v>
      </c>
      <c r="AM61" s="18">
        <f t="shared" si="48"/>
        <v>68.878504131468574</v>
      </c>
      <c r="AN61" s="17">
        <f t="shared" si="49"/>
        <v>1</v>
      </c>
      <c r="AO61" s="15"/>
      <c r="AP61" s="18">
        <f t="shared" si="50"/>
        <v>68.280743215189432</v>
      </c>
      <c r="AQ61" s="17">
        <f t="shared" si="51"/>
        <v>0</v>
      </c>
      <c r="AR61" s="20">
        <f t="shared" si="52"/>
        <v>7</v>
      </c>
      <c r="AT61" s="3"/>
      <c r="AU61" s="3"/>
      <c r="AV61" s="3"/>
    </row>
    <row r="62" spans="1:48" ht="12.75" customHeight="1">
      <c r="A62" s="13">
        <v>60</v>
      </c>
      <c r="B62" s="14">
        <v>41971.774356990747</v>
      </c>
      <c r="C62" s="15" t="s">
        <v>475</v>
      </c>
      <c r="D62" s="15" t="s">
        <v>476</v>
      </c>
      <c r="E62" s="15">
        <v>232688</v>
      </c>
      <c r="F62" s="16">
        <v>1</v>
      </c>
      <c r="G62" s="16">
        <f t="shared" si="27"/>
        <v>2</v>
      </c>
      <c r="H62" s="16">
        <f t="shared" si="28"/>
        <v>3</v>
      </c>
      <c r="I62" s="16">
        <f t="shared" si="29"/>
        <v>2</v>
      </c>
      <c r="J62" s="16">
        <f t="shared" si="30"/>
        <v>6</v>
      </c>
      <c r="K62" s="16">
        <f t="shared" si="31"/>
        <v>8</v>
      </c>
      <c r="L62" s="16">
        <f t="shared" si="32"/>
        <v>8</v>
      </c>
      <c r="M62" s="17">
        <v>2</v>
      </c>
      <c r="N62" s="15" t="s">
        <v>477</v>
      </c>
      <c r="O62" s="18">
        <f t="shared" si="33"/>
        <v>95.417942750682812</v>
      </c>
      <c r="P62" s="17">
        <f t="shared" si="34"/>
        <v>1</v>
      </c>
      <c r="Q62" s="15" t="s">
        <v>478</v>
      </c>
      <c r="R62" s="18">
        <f t="shared" si="35"/>
        <v>86.534275448970448</v>
      </c>
      <c r="S62" s="17">
        <f t="shared" si="36"/>
        <v>-1</v>
      </c>
      <c r="T62" s="15" t="s">
        <v>479</v>
      </c>
      <c r="U62" s="18">
        <f t="shared" si="37"/>
        <v>87.50337557905101</v>
      </c>
      <c r="V62" s="17">
        <f t="shared" si="38"/>
        <v>1</v>
      </c>
      <c r="W62" s="15">
        <v>0.63019999999999998</v>
      </c>
      <c r="X62" s="19">
        <f t="shared" si="39"/>
        <v>0.63015384615384606</v>
      </c>
      <c r="Y62" s="17">
        <f t="shared" si="40"/>
        <v>1</v>
      </c>
      <c r="Z62" s="15" t="s">
        <v>480</v>
      </c>
      <c r="AA62" s="18">
        <f t="shared" si="41"/>
        <v>4.4369749923271273</v>
      </c>
      <c r="AB62" s="17">
        <f t="shared" si="53"/>
        <v>1</v>
      </c>
      <c r="AC62" s="15">
        <v>0.73009999999999997</v>
      </c>
      <c r="AD62" s="19">
        <f t="shared" si="42"/>
        <v>0.73012613638776203</v>
      </c>
      <c r="AE62" s="17">
        <f t="shared" si="43"/>
        <v>1</v>
      </c>
      <c r="AF62" s="15">
        <v>0.4733</v>
      </c>
      <c r="AG62" s="19">
        <f t="shared" si="44"/>
        <v>0.48050614670408442</v>
      </c>
      <c r="AH62" s="17">
        <f t="shared" si="45"/>
        <v>1</v>
      </c>
      <c r="AI62" s="15">
        <v>0.50329999999999997</v>
      </c>
      <c r="AJ62" s="19">
        <f t="shared" si="46"/>
        <v>0.75325061928834325</v>
      </c>
      <c r="AK62" s="17">
        <f t="shared" si="47"/>
        <v>-1</v>
      </c>
      <c r="AL62" s="15" t="s">
        <v>481</v>
      </c>
      <c r="AM62" s="18">
        <f t="shared" si="48"/>
        <v>69.552954107200591</v>
      </c>
      <c r="AN62" s="17">
        <f t="shared" si="49"/>
        <v>1</v>
      </c>
      <c r="AO62" s="15"/>
      <c r="AP62" s="18">
        <f t="shared" si="50"/>
        <v>68.996529326602897</v>
      </c>
      <c r="AQ62" s="17">
        <f t="shared" si="51"/>
        <v>0</v>
      </c>
      <c r="AR62" s="20">
        <f t="shared" si="52"/>
        <v>7</v>
      </c>
      <c r="AT62" s="3"/>
      <c r="AU62" s="3"/>
      <c r="AV62" s="3"/>
    </row>
    <row r="63" spans="1:48" ht="12.75" customHeight="1">
      <c r="A63" s="13">
        <v>61</v>
      </c>
      <c r="B63" s="14">
        <v>41971.77464847223</v>
      </c>
      <c r="C63" s="15" t="s">
        <v>482</v>
      </c>
      <c r="D63" s="15" t="s">
        <v>483</v>
      </c>
      <c r="E63" s="15">
        <v>233242</v>
      </c>
      <c r="F63" s="16">
        <v>1</v>
      </c>
      <c r="G63" s="16">
        <f t="shared" si="27"/>
        <v>2</v>
      </c>
      <c r="H63" s="16">
        <f t="shared" si="28"/>
        <v>3</v>
      </c>
      <c r="I63" s="16">
        <f t="shared" si="29"/>
        <v>3</v>
      </c>
      <c r="J63" s="16">
        <f t="shared" si="30"/>
        <v>2</v>
      </c>
      <c r="K63" s="16">
        <f t="shared" si="31"/>
        <v>4</v>
      </c>
      <c r="L63" s="16">
        <f t="shared" si="32"/>
        <v>2</v>
      </c>
      <c r="M63" s="17">
        <v>2</v>
      </c>
      <c r="N63" s="15" t="s">
        <v>484</v>
      </c>
      <c r="O63" s="18">
        <f t="shared" si="33"/>
        <v>92.333773618949806</v>
      </c>
      <c r="P63" s="17">
        <f t="shared" si="34"/>
        <v>1</v>
      </c>
      <c r="Q63" s="15" t="s">
        <v>485</v>
      </c>
      <c r="R63" s="18">
        <f t="shared" si="35"/>
        <v>83.92435281651882</v>
      </c>
      <c r="S63" s="17">
        <f t="shared" si="36"/>
        <v>1</v>
      </c>
      <c r="T63" s="15" t="s">
        <v>486</v>
      </c>
      <c r="U63" s="18">
        <f t="shared" si="37"/>
        <v>82.67496545043582</v>
      </c>
      <c r="V63" s="17">
        <f t="shared" si="38"/>
        <v>1</v>
      </c>
      <c r="W63" s="15">
        <v>0.75397999999999998</v>
      </c>
      <c r="X63" s="19">
        <f t="shared" si="39"/>
        <v>0.75428571428571434</v>
      </c>
      <c r="Y63" s="17">
        <f t="shared" si="40"/>
        <v>1</v>
      </c>
      <c r="Z63" s="21" t="s">
        <v>487</v>
      </c>
      <c r="AA63" s="18">
        <f t="shared" si="41"/>
        <v>3.9794000867203758</v>
      </c>
      <c r="AB63" s="17">
        <f t="shared" si="53"/>
        <v>1</v>
      </c>
      <c r="AC63" s="15">
        <v>0.92149999999999999</v>
      </c>
      <c r="AD63" s="19">
        <f t="shared" si="42"/>
        <v>0.81466501266300717</v>
      </c>
      <c r="AE63" s="17">
        <f t="shared" si="43"/>
        <v>-1</v>
      </c>
      <c r="AF63" s="15">
        <v>0.56140000000000001</v>
      </c>
      <c r="AG63" s="19">
        <f t="shared" si="44"/>
        <v>0.56949449790160278</v>
      </c>
      <c r="AH63" s="17">
        <f t="shared" si="45"/>
        <v>1</v>
      </c>
      <c r="AI63" s="21">
        <v>0.192273</v>
      </c>
      <c r="AJ63" s="19">
        <f t="shared" si="46"/>
        <v>0.34757769001286432</v>
      </c>
      <c r="AK63" s="17">
        <f t="shared" si="47"/>
        <v>-1</v>
      </c>
      <c r="AL63" s="15" t="s">
        <v>488</v>
      </c>
      <c r="AM63" s="18">
        <f t="shared" si="48"/>
        <v>66.256431643389902</v>
      </c>
      <c r="AN63" s="17">
        <f t="shared" si="49"/>
        <v>1</v>
      </c>
      <c r="AO63" s="15"/>
      <c r="AP63" s="18">
        <f t="shared" si="50"/>
        <v>65.408933912946011</v>
      </c>
      <c r="AQ63" s="17">
        <f t="shared" si="51"/>
        <v>0</v>
      </c>
      <c r="AR63" s="20">
        <f t="shared" si="52"/>
        <v>7</v>
      </c>
      <c r="AT63" s="3"/>
      <c r="AU63" s="3"/>
      <c r="AV63" s="3"/>
    </row>
    <row r="64" spans="1:48" ht="12.75" customHeight="1">
      <c r="A64" s="13">
        <v>62</v>
      </c>
      <c r="B64" s="14">
        <v>41971.776140532405</v>
      </c>
      <c r="C64" s="15" t="s">
        <v>489</v>
      </c>
      <c r="D64" s="15" t="s">
        <v>490</v>
      </c>
      <c r="E64" s="15">
        <v>233164</v>
      </c>
      <c r="F64" s="16">
        <v>1</v>
      </c>
      <c r="G64" s="16">
        <f t="shared" si="27"/>
        <v>2</v>
      </c>
      <c r="H64" s="16">
        <f t="shared" si="28"/>
        <v>3</v>
      </c>
      <c r="I64" s="16">
        <f t="shared" si="29"/>
        <v>3</v>
      </c>
      <c r="J64" s="16">
        <f t="shared" si="30"/>
        <v>1</v>
      </c>
      <c r="K64" s="16">
        <f t="shared" si="31"/>
        <v>6</v>
      </c>
      <c r="L64" s="16">
        <f t="shared" si="32"/>
        <v>4</v>
      </c>
      <c r="M64" s="17">
        <v>2</v>
      </c>
      <c r="N64" s="23" t="s">
        <v>491</v>
      </c>
      <c r="O64" s="18">
        <f t="shared" si="33"/>
        <v>91.755869209418279</v>
      </c>
      <c r="P64" s="17">
        <f t="shared" si="34"/>
        <v>-1</v>
      </c>
      <c r="Q64" s="15" t="s">
        <v>492</v>
      </c>
      <c r="R64" s="18">
        <f t="shared" si="35"/>
        <v>83.182544245105589</v>
      </c>
      <c r="S64" s="17">
        <f t="shared" si="36"/>
        <v>1</v>
      </c>
      <c r="T64" s="15" t="s">
        <v>493</v>
      </c>
      <c r="U64" s="18">
        <f t="shared" si="37"/>
        <v>83.182544245105589</v>
      </c>
      <c r="V64" s="17">
        <f t="shared" si="38"/>
        <v>1</v>
      </c>
      <c r="W64" s="15">
        <v>0.75427999999999995</v>
      </c>
      <c r="X64" s="19">
        <f t="shared" si="39"/>
        <v>0.75428571428571434</v>
      </c>
      <c r="Y64" s="17">
        <f t="shared" si="40"/>
        <v>1</v>
      </c>
      <c r="Z64" s="15" t="s">
        <v>494</v>
      </c>
      <c r="AA64" s="18">
        <f t="shared" si="41"/>
        <v>3.9794000867203758</v>
      </c>
      <c r="AB64" s="17">
        <f t="shared" si="53"/>
        <v>1</v>
      </c>
      <c r="AC64" s="21">
        <v>0.81466499999999997</v>
      </c>
      <c r="AD64" s="19">
        <f t="shared" si="42"/>
        <v>0.81466501266300639</v>
      </c>
      <c r="AE64" s="17">
        <f t="shared" si="43"/>
        <v>1</v>
      </c>
      <c r="AF64" s="21">
        <v>0.56146300000000005</v>
      </c>
      <c r="AG64" s="19">
        <f t="shared" si="44"/>
        <v>0.56949449790160278</v>
      </c>
      <c r="AH64" s="17">
        <f t="shared" si="45"/>
        <v>1</v>
      </c>
      <c r="AI64" s="21">
        <v>0.28163199999999999</v>
      </c>
      <c r="AJ64" s="19">
        <f t="shared" si="46"/>
        <v>0.48394688757097626</v>
      </c>
      <c r="AK64" s="17">
        <f t="shared" si="47"/>
        <v>-1</v>
      </c>
      <c r="AL64" s="15" t="s">
        <v>495</v>
      </c>
      <c r="AM64" s="18">
        <f t="shared" si="48"/>
        <v>67.998487744549095</v>
      </c>
      <c r="AN64" s="17">
        <f t="shared" si="49"/>
        <v>1</v>
      </c>
      <c r="AO64" s="15"/>
      <c r="AP64" s="18">
        <f t="shared" si="50"/>
        <v>67.338315610510165</v>
      </c>
      <c r="AQ64" s="17">
        <f t="shared" si="51"/>
        <v>0</v>
      </c>
      <c r="AR64" s="20">
        <f t="shared" si="52"/>
        <v>7</v>
      </c>
      <c r="AT64" s="3"/>
      <c r="AU64" s="3"/>
      <c r="AV64" s="3"/>
    </row>
    <row r="65" spans="1:48" ht="12.75" customHeight="1">
      <c r="A65" s="13">
        <v>63</v>
      </c>
      <c r="B65" s="14">
        <v>41971.776031192123</v>
      </c>
      <c r="C65" s="15" t="s">
        <v>496</v>
      </c>
      <c r="D65" s="15" t="s">
        <v>497</v>
      </c>
      <c r="E65" s="15">
        <v>239663</v>
      </c>
      <c r="F65" s="16">
        <v>1</v>
      </c>
      <c r="G65" s="16">
        <f t="shared" si="27"/>
        <v>2</v>
      </c>
      <c r="H65" s="16">
        <f t="shared" si="28"/>
        <v>3</v>
      </c>
      <c r="I65" s="16">
        <f t="shared" si="29"/>
        <v>9</v>
      </c>
      <c r="J65" s="16">
        <f t="shared" si="30"/>
        <v>6</v>
      </c>
      <c r="K65" s="16">
        <f t="shared" si="31"/>
        <v>6</v>
      </c>
      <c r="L65" s="16">
        <f t="shared" si="32"/>
        <v>3</v>
      </c>
      <c r="M65" s="17">
        <v>2</v>
      </c>
      <c r="N65" s="15" t="s">
        <v>498</v>
      </c>
      <c r="O65" s="18">
        <f t="shared" si="33"/>
        <v>100.94872928368225</v>
      </c>
      <c r="P65" s="17">
        <f t="shared" si="34"/>
        <v>1</v>
      </c>
      <c r="Q65" s="15" t="s">
        <v>499</v>
      </c>
      <c r="R65" s="18">
        <f t="shared" si="35"/>
        <v>92.456583221591359</v>
      </c>
      <c r="S65" s="17">
        <f t="shared" si="36"/>
        <v>1</v>
      </c>
      <c r="T65" s="15" t="s">
        <v>500</v>
      </c>
      <c r="U65" s="18">
        <f t="shared" si="37"/>
        <v>92.456583221591359</v>
      </c>
      <c r="V65" s="17">
        <f t="shared" si="38"/>
        <v>1</v>
      </c>
      <c r="W65" s="15">
        <v>0.57989999999999997</v>
      </c>
      <c r="X65" s="19">
        <f t="shared" si="39"/>
        <v>0.57994871794871794</v>
      </c>
      <c r="Y65" s="17">
        <f t="shared" si="40"/>
        <v>1</v>
      </c>
      <c r="Z65" s="15" t="s">
        <v>501</v>
      </c>
      <c r="AA65" s="18">
        <f t="shared" si="41"/>
        <v>3.6991128507179405</v>
      </c>
      <c r="AB65" s="17">
        <f t="shared" si="53"/>
        <v>1</v>
      </c>
      <c r="AC65" s="15">
        <v>0.85370000000000001</v>
      </c>
      <c r="AD65" s="19">
        <f t="shared" si="42"/>
        <v>0.85371493603838944</v>
      </c>
      <c r="AE65" s="17">
        <f t="shared" si="43"/>
        <v>1</v>
      </c>
      <c r="AF65" s="21">
        <v>5.6410000000000002E-3</v>
      </c>
      <c r="AG65" s="19">
        <f t="shared" si="44"/>
        <v>0.61752769517047401</v>
      </c>
      <c r="AH65" s="17">
        <f t="shared" si="45"/>
        <v>-1</v>
      </c>
      <c r="AI65" s="15">
        <v>0.18329999999999999</v>
      </c>
      <c r="AJ65" s="19">
        <f t="shared" si="46"/>
        <v>0.33313601766021972</v>
      </c>
      <c r="AK65" s="17">
        <f t="shared" si="47"/>
        <v>-1</v>
      </c>
      <c r="AL65" s="15" t="s">
        <v>502</v>
      </c>
      <c r="AM65" s="18">
        <f t="shared" si="48"/>
        <v>68.1244260279434</v>
      </c>
      <c r="AN65" s="17">
        <f t="shared" si="49"/>
        <v>1</v>
      </c>
      <c r="AO65" s="15"/>
      <c r="AP65" s="18">
        <f t="shared" si="50"/>
        <v>67.232300635438435</v>
      </c>
      <c r="AQ65" s="17">
        <f t="shared" si="51"/>
        <v>0</v>
      </c>
      <c r="AR65" s="20">
        <f t="shared" si="52"/>
        <v>7</v>
      </c>
      <c r="AT65" s="3"/>
      <c r="AU65" s="3"/>
      <c r="AV65" s="3"/>
    </row>
    <row r="66" spans="1:48" ht="12.75" customHeight="1">
      <c r="A66" s="13">
        <v>64</v>
      </c>
      <c r="B66" s="14">
        <v>41971.776280196762</v>
      </c>
      <c r="C66" s="15" t="s">
        <v>503</v>
      </c>
      <c r="D66" s="15" t="s">
        <v>504</v>
      </c>
      <c r="E66" s="15">
        <v>243632</v>
      </c>
      <c r="F66" s="16">
        <v>1</v>
      </c>
      <c r="G66" s="16">
        <f t="shared" si="27"/>
        <v>2</v>
      </c>
      <c r="H66" s="16">
        <f t="shared" si="28"/>
        <v>4</v>
      </c>
      <c r="I66" s="16">
        <f t="shared" si="29"/>
        <v>3</v>
      </c>
      <c r="J66" s="16">
        <f t="shared" si="30"/>
        <v>6</v>
      </c>
      <c r="K66" s="16">
        <f t="shared" si="31"/>
        <v>3</v>
      </c>
      <c r="L66" s="16">
        <f t="shared" si="32"/>
        <v>2</v>
      </c>
      <c r="M66" s="17">
        <v>2</v>
      </c>
      <c r="N66" s="15" t="s">
        <v>505</v>
      </c>
      <c r="O66" s="18">
        <f t="shared" si="33"/>
        <v>95.002790000227563</v>
      </c>
      <c r="P66" s="17">
        <f t="shared" si="34"/>
        <v>1</v>
      </c>
      <c r="Q66" s="15" t="s">
        <v>506</v>
      </c>
      <c r="R66" s="18">
        <f t="shared" si="35"/>
        <v>86.593369197796576</v>
      </c>
      <c r="S66" s="17">
        <f t="shared" si="36"/>
        <v>1</v>
      </c>
      <c r="T66" s="15" t="s">
        <v>507</v>
      </c>
      <c r="U66" s="18">
        <f t="shared" si="37"/>
        <v>84.552169371237326</v>
      </c>
      <c r="V66" s="17">
        <f t="shared" si="38"/>
        <v>1</v>
      </c>
      <c r="W66" s="21">
        <v>0.69031299999999995</v>
      </c>
      <c r="X66" s="19">
        <f t="shared" si="39"/>
        <v>0.69031276415891785</v>
      </c>
      <c r="Y66" s="17">
        <f t="shared" si="40"/>
        <v>1</v>
      </c>
      <c r="Z66" s="15" t="s">
        <v>508</v>
      </c>
      <c r="AA66" s="18">
        <f t="shared" si="41"/>
        <v>4.3012469204343882</v>
      </c>
      <c r="AB66" s="17">
        <f t="shared" si="53"/>
        <v>1</v>
      </c>
      <c r="AC66" s="21">
        <v>0.77321600000000001</v>
      </c>
      <c r="AD66" s="19">
        <f t="shared" si="42"/>
        <v>0.77321635449066384</v>
      </c>
      <c r="AE66" s="17">
        <f t="shared" si="43"/>
        <v>1</v>
      </c>
      <c r="AF66" s="24">
        <v>56</v>
      </c>
      <c r="AG66" s="19">
        <f t="shared" si="44"/>
        <v>0.52378193491916269</v>
      </c>
      <c r="AH66" s="17">
        <f t="shared" si="45"/>
        <v>-1</v>
      </c>
      <c r="AI66" s="21">
        <v>0.247109</v>
      </c>
      <c r="AJ66" s="19">
        <f t="shared" si="46"/>
        <v>0.4331556445020518</v>
      </c>
      <c r="AK66" s="17">
        <f t="shared" si="47"/>
        <v>-1</v>
      </c>
      <c r="AL66" s="15" t="s">
        <v>509</v>
      </c>
      <c r="AM66" s="18">
        <f t="shared" si="48"/>
        <v>65.256431643389888</v>
      </c>
      <c r="AN66" s="17">
        <f t="shared" si="49"/>
        <v>1</v>
      </c>
      <c r="AO66" s="15"/>
      <c r="AP66" s="18">
        <f t="shared" si="50"/>
        <v>64.273141279315411</v>
      </c>
      <c r="AQ66" s="17">
        <f t="shared" si="51"/>
        <v>0</v>
      </c>
      <c r="AR66" s="20">
        <f t="shared" si="52"/>
        <v>7</v>
      </c>
      <c r="AT66" s="3"/>
      <c r="AU66" s="3"/>
      <c r="AV66" s="3"/>
    </row>
    <row r="67" spans="1:48" ht="12.75" customHeight="1">
      <c r="A67" s="13">
        <v>65</v>
      </c>
      <c r="B67" s="14">
        <v>41971.776749050929</v>
      </c>
      <c r="C67" s="15" t="s">
        <v>510</v>
      </c>
      <c r="D67" s="15" t="s">
        <v>511</v>
      </c>
      <c r="E67" s="15">
        <v>242329</v>
      </c>
      <c r="F67" s="16">
        <v>1</v>
      </c>
      <c r="G67" s="16">
        <f t="shared" ref="G67:G98" si="54">INT(E67/100000)</f>
        <v>2</v>
      </c>
      <c r="H67" s="16">
        <f t="shared" ref="H67:H98" si="55">INT(($E67-100000*G67)/10000)</f>
        <v>4</v>
      </c>
      <c r="I67" s="16">
        <f t="shared" ref="I67:I98" si="56">INT(($E67-100000*G67-10000*H67)/1000)</f>
        <v>2</v>
      </c>
      <c r="J67" s="16">
        <f t="shared" ref="J67:J98" si="57">INT(($E67-100000*$G67-10000*$H67-1000*$I67)/100)</f>
        <v>3</v>
      </c>
      <c r="K67" s="16">
        <f t="shared" ref="K67:K98" si="58">INT(($E67-100000*$G67-10000*$H67-1000*$I67-100*$J67)/10)</f>
        <v>2</v>
      </c>
      <c r="L67" s="16">
        <f t="shared" ref="L67:L98" si="59">INT(($E67-100000*$G67-10000*$H67-1000*$I67-100*$J67-10*$K67))</f>
        <v>9</v>
      </c>
      <c r="M67" s="17">
        <v>2</v>
      </c>
      <c r="N67" s="15" t="s">
        <v>512</v>
      </c>
      <c r="O67" s="18">
        <f t="shared" ref="O67:O98" si="60">10*LOG10((10^((80+L67+10*LOG10(10000+(K67*10+L67)*100))/10)+10^((90+K67+10*LOG10(1000+(J67*10+K67)*100))/10)+10^((100+I67+10*LOG10(2000+(J67*10+K67)*100))/10))/(16*3600))</f>
        <v>92.366047458321162</v>
      </c>
      <c r="P67" s="17">
        <f t="shared" ref="P67:P98" si="61">IF(N67="",0,IF(EXACT(RIGHT(N67,5),"dB(A)"),IF(ABS(VALUE(LEFT(N67,FIND(" ",N67,1)))-O67)&lt;=0.5,1,-1),-1))</f>
        <v>1</v>
      </c>
      <c r="Q67" s="15" t="s">
        <v>513</v>
      </c>
      <c r="R67" s="18">
        <f t="shared" ref="R67:R98" si="62">10*LOG10((10^((80+L67+10*LOG10(10000+(K67*10+L67)*100))/10)+10^((90+K67+10*LOG10(1000+(J67*10+K67)*100))/10)+10^((100+I67+10*LOG10(2000+(J67*10+K67)*100))/10))/(16*3600))+10*LOG10(7.5/(50+L67))</f>
        <v>83.408139975816724</v>
      </c>
      <c r="S67" s="17">
        <f t="shared" ref="S67:S98" si="63">IF(Q67="",0,IF(EXACT(RIGHT(Q67,5),"dB(A)"),IF(ABS(VALUE(LEFT(Q67,FIND(" ",Q67,1)))-R67)&lt;=0.5,1,-1),-1))</f>
        <v>1</v>
      </c>
      <c r="T67" s="15" t="s">
        <v>514</v>
      </c>
      <c r="U67" s="18">
        <f t="shared" ref="U67:U98" si="64">10*LOG10((10^((80+L67+10*LOG10(10000+(K67*10+L67)*100))/10)+10^((90+K67+10*LOG10(1000+(J67*10+K67)*100))/10)+10^((100+I67+10*LOG10(2000+(J67*10+K67)*100))/10))/(16*3600))+10*LOG10(7.5/(50+L67))+10*LOG10((2+K67)/8)</f>
        <v>80.397840019176911</v>
      </c>
      <c r="V67" s="17">
        <f t="shared" ref="V67:V98" si="65">IF(T67="",0,IF(EXACT(RIGHT(T67,5),"dB(A)"),IF(ABS(VALUE(LEFT(T67,FIND(" ",T67,1)))-U67)&lt;=0.5,1,-1),-1))</f>
        <v>1</v>
      </c>
      <c r="W67" s="15">
        <v>1.0241</v>
      </c>
      <c r="X67" s="19">
        <f t="shared" ref="X67:X98" si="66">0.16*(200+K67*10+L67)/(10+J67/2)*(1/(2+K67/5)-1/(6+L67/2))</f>
        <v>1.0240993788819877</v>
      </c>
      <c r="Y67" s="17">
        <f t="shared" ref="Y67:Y98" si="67">IF(W67="",0,IF(ABS((W67-X67)/X67)&lt;=0.05,1,-1))</f>
        <v>1</v>
      </c>
      <c r="Z67" s="15" t="s">
        <v>515</v>
      </c>
      <c r="AA67" s="18">
        <f t="shared" ref="AA67:AA98" si="68">10*LOG10((6+L67/2)/(2+K67/5))</f>
        <v>6.40978057358332</v>
      </c>
      <c r="AB67" s="17">
        <f t="shared" si="53"/>
        <v>1</v>
      </c>
      <c r="AC67" s="15">
        <v>0.43390000000000001</v>
      </c>
      <c r="AD67" s="19">
        <f t="shared" ref="AD67:AD98" si="69">1-(((0.00002*10^((90+L67)/20))-(0.00002*10^((80+K67)/20)))/((0.00002*10^((90+L67)/20))+(0.00002*10^((80+K67)/20))))^2</f>
        <v>0.43380599830666899</v>
      </c>
      <c r="AE67" s="17">
        <f t="shared" ref="AE67:AE98" si="70">IF(AC67="",0,IF(ABS((AC67-AD67)/AD67)&lt;=0.05,1,-1))</f>
        <v>1</v>
      </c>
      <c r="AF67" s="21">
        <v>5.339E-3</v>
      </c>
      <c r="AG67" s="19">
        <f t="shared" ref="AG67:AG98" si="71">1-(1-10^(((85+K67/2)-(90+L67/2))/10))/(1+10^(((85+K67/2)-(90+L67/2))/10))</f>
        <v>0.24754136213787081</v>
      </c>
      <c r="AH67" s="17">
        <f t="shared" ref="AH67:AH98" si="72">IF(AF67="",0,IF(ABS((AF67-AG67)/AG67)&lt;=0.05,1,-1))</f>
        <v>-1</v>
      </c>
      <c r="AI67" s="15">
        <v>0.70820000000000005</v>
      </c>
      <c r="AJ67" s="19">
        <f t="shared" ref="AJ67:AJ98" si="73">1-10^(((85+K67/2)-(90+L67))/10)*((1+L67/20+2*(0.2+K67/100))/(1+L67/20))^2</f>
        <v>0.91484942129655278</v>
      </c>
      <c r="AK67" s="17">
        <f t="shared" ref="AK67:AK98" si="74">IF(AI67="",0,IF(ABS((AI67-AJ67)/AJ67)&lt;=0.15,1,-1))</f>
        <v>-1</v>
      </c>
      <c r="AL67" s="15" t="s">
        <v>516</v>
      </c>
      <c r="AM67" s="18">
        <f t="shared" ref="AM67:AM98" si="75">10*LOG10(10^((60+K67)/10)+10^((60+K67-(1+L67/3))/10))</f>
        <v>63.455404631092939</v>
      </c>
      <c r="AN67" s="17">
        <f t="shared" ref="AN67:AN98" si="76">IF(AL67="",0,IF(EXACT(RIGHT(AL67,5),"dB(A)"),IF(ABS(VALUE(LEFT(AL67,FIND(" ",AL67,1)))-AM67)&lt;=0.5,1,-1),-1))</f>
        <v>1</v>
      </c>
      <c r="AO67" s="15"/>
      <c r="AP67" s="18">
        <f t="shared" ref="AP67:AP98" si="77">10*LOG10(10^((60+K67)/10)+10^((60+K67-(1+L67/3)+10*LOG10((10+L67)/((10+L67)+2*(4+J67/3))))/10))</f>
        <v>63.006561328233857</v>
      </c>
      <c r="AQ67" s="17">
        <f t="shared" ref="AQ67:AQ98" si="78">IF(AO67="",0,IF(EXACT(RIGHT(AO67,5),"dB(A)"),IF(ABS(VALUE(LEFT(AO67,FIND(" ",AO67,1)))-AP67)&lt;=0.5,1,-1),-1))</f>
        <v>0</v>
      </c>
      <c r="AR67" s="20">
        <f t="shared" ref="AR67:AR98" si="79">M67+P67+S67+V67+Y67+AB67+AE67+AH67+AK67+AN67+AQ67</f>
        <v>7</v>
      </c>
      <c r="AT67" s="3"/>
      <c r="AU67" s="3"/>
      <c r="AV67" s="3"/>
    </row>
    <row r="68" spans="1:48" ht="12.75" customHeight="1">
      <c r="A68" s="13">
        <v>66</v>
      </c>
      <c r="B68" s="14">
        <v>41971.778516423612</v>
      </c>
      <c r="C68" s="15" t="s">
        <v>517</v>
      </c>
      <c r="D68" s="15" t="s">
        <v>518</v>
      </c>
      <c r="E68" s="15">
        <v>239480</v>
      </c>
      <c r="F68" s="16">
        <v>1</v>
      </c>
      <c r="G68" s="16">
        <f t="shared" si="54"/>
        <v>2</v>
      </c>
      <c r="H68" s="16">
        <f t="shared" si="55"/>
        <v>3</v>
      </c>
      <c r="I68" s="16">
        <f t="shared" si="56"/>
        <v>9</v>
      </c>
      <c r="J68" s="16">
        <f t="shared" si="57"/>
        <v>4</v>
      </c>
      <c r="K68" s="16">
        <f t="shared" si="58"/>
        <v>8</v>
      </c>
      <c r="L68" s="16">
        <f t="shared" si="59"/>
        <v>0</v>
      </c>
      <c r="M68" s="17">
        <v>2</v>
      </c>
      <c r="N68" s="15" t="s">
        <v>519</v>
      </c>
      <c r="O68" s="18">
        <f t="shared" si="60"/>
        <v>100.01909951166505</v>
      </c>
      <c r="P68" s="17">
        <f t="shared" si="61"/>
        <v>1</v>
      </c>
      <c r="Q68" s="15" t="s">
        <v>520</v>
      </c>
      <c r="R68" s="18">
        <f t="shared" si="62"/>
        <v>91.78001210222186</v>
      </c>
      <c r="S68" s="17">
        <f t="shared" si="63"/>
        <v>1</v>
      </c>
      <c r="T68" s="15" t="s">
        <v>521</v>
      </c>
      <c r="U68" s="18">
        <f t="shared" si="64"/>
        <v>92.749112232302423</v>
      </c>
      <c r="V68" s="17">
        <f t="shared" si="65"/>
        <v>1</v>
      </c>
      <c r="W68" s="15">
        <v>0.4148</v>
      </c>
      <c r="X68" s="19">
        <f t="shared" si="66"/>
        <v>0.41481481481481497</v>
      </c>
      <c r="Y68" s="17">
        <f t="shared" si="67"/>
        <v>1</v>
      </c>
      <c r="Z68" s="15" t="s">
        <v>522</v>
      </c>
      <c r="AA68" s="18">
        <f t="shared" si="68"/>
        <v>2.2184874961635632</v>
      </c>
      <c r="AB68" s="17">
        <f t="shared" si="53"/>
        <v>1</v>
      </c>
      <c r="AC68" s="15">
        <v>0.99990000000000001</v>
      </c>
      <c r="AD68" s="19">
        <f t="shared" si="69"/>
        <v>0.98686150654198745</v>
      </c>
      <c r="AE68" s="17">
        <f t="shared" si="70"/>
        <v>1</v>
      </c>
      <c r="AF68" s="15">
        <v>5.7999999999999996E-3</v>
      </c>
      <c r="AG68" s="19">
        <f t="shared" si="71"/>
        <v>0.88537673247541449</v>
      </c>
      <c r="AH68" s="17">
        <f t="shared" si="72"/>
        <v>-1</v>
      </c>
      <c r="AI68" s="15">
        <v>0.49080000000000001</v>
      </c>
      <c r="AJ68" s="19">
        <f t="shared" si="73"/>
        <v>-0.9330771920250116</v>
      </c>
      <c r="AK68" s="17">
        <f t="shared" si="74"/>
        <v>-1</v>
      </c>
      <c r="AL68" s="15" t="s">
        <v>523</v>
      </c>
      <c r="AM68" s="18">
        <f t="shared" si="75"/>
        <v>70.539018910438671</v>
      </c>
      <c r="AN68" s="17">
        <f t="shared" si="76"/>
        <v>1</v>
      </c>
      <c r="AO68" s="15"/>
      <c r="AP68" s="18">
        <f t="shared" si="77"/>
        <v>69.412466490666048</v>
      </c>
      <c r="AQ68" s="17">
        <f t="shared" si="78"/>
        <v>0</v>
      </c>
      <c r="AR68" s="20">
        <f t="shared" si="79"/>
        <v>7</v>
      </c>
      <c r="AT68" s="3"/>
      <c r="AU68" s="3"/>
      <c r="AV68" s="3"/>
    </row>
    <row r="69" spans="1:48" ht="12.75" customHeight="1">
      <c r="A69" s="13">
        <v>67</v>
      </c>
      <c r="B69" s="14">
        <v>41971.780238379622</v>
      </c>
      <c r="C69" s="15" t="s">
        <v>524</v>
      </c>
      <c r="D69" s="15" t="s">
        <v>525</v>
      </c>
      <c r="E69" s="15">
        <v>233602</v>
      </c>
      <c r="F69" s="16">
        <v>1</v>
      </c>
      <c r="G69" s="16">
        <f t="shared" si="54"/>
        <v>2</v>
      </c>
      <c r="H69" s="16">
        <f t="shared" si="55"/>
        <v>3</v>
      </c>
      <c r="I69" s="16">
        <f t="shared" si="56"/>
        <v>3</v>
      </c>
      <c r="J69" s="16">
        <f t="shared" si="57"/>
        <v>6</v>
      </c>
      <c r="K69" s="16">
        <f t="shared" si="58"/>
        <v>0</v>
      </c>
      <c r="L69" s="16">
        <f t="shared" si="59"/>
        <v>2</v>
      </c>
      <c r="M69" s="17">
        <v>2</v>
      </c>
      <c r="N69" s="15" t="s">
        <v>526</v>
      </c>
      <c r="O69" s="18">
        <f t="shared" si="60"/>
        <v>94.655005195552604</v>
      </c>
      <c r="P69" s="17">
        <f t="shared" si="61"/>
        <v>1</v>
      </c>
      <c r="Q69" s="15"/>
      <c r="R69" s="18">
        <f t="shared" si="62"/>
        <v>86.245584393121618</v>
      </c>
      <c r="S69" s="17">
        <f t="shared" si="63"/>
        <v>0</v>
      </c>
      <c r="T69" s="15"/>
      <c r="U69" s="18">
        <f t="shared" si="64"/>
        <v>80.224984479841993</v>
      </c>
      <c r="V69" s="17">
        <f t="shared" si="65"/>
        <v>0</v>
      </c>
      <c r="W69" s="15">
        <v>0.88800000000000001</v>
      </c>
      <c r="X69" s="19">
        <f t="shared" si="66"/>
        <v>0.88791208791208798</v>
      </c>
      <c r="Y69" s="17">
        <f t="shared" si="67"/>
        <v>1</v>
      </c>
      <c r="Z69" s="15" t="s">
        <v>527</v>
      </c>
      <c r="AA69" s="18">
        <f t="shared" si="68"/>
        <v>5.4406804435027567</v>
      </c>
      <c r="AB69" s="17">
        <f t="shared" si="53"/>
        <v>1</v>
      </c>
      <c r="AC69" s="15">
        <v>0.64200000000000002</v>
      </c>
      <c r="AD69" s="19">
        <f t="shared" si="69"/>
        <v>0.64182171093725193</v>
      </c>
      <c r="AE69" s="17">
        <f t="shared" si="70"/>
        <v>1</v>
      </c>
      <c r="AF69" s="15"/>
      <c r="AG69" s="19">
        <f t="shared" si="71"/>
        <v>0.4015200178262035</v>
      </c>
      <c r="AH69" s="17">
        <f t="shared" si="72"/>
        <v>0</v>
      </c>
      <c r="AI69" s="15"/>
      <c r="AJ69" s="19">
        <f t="shared" si="73"/>
        <v>0.62898014804297708</v>
      </c>
      <c r="AK69" s="17">
        <f t="shared" si="74"/>
        <v>0</v>
      </c>
      <c r="AL69" s="15" t="s">
        <v>528</v>
      </c>
      <c r="AM69" s="18">
        <f t="shared" si="75"/>
        <v>62.256431643389895</v>
      </c>
      <c r="AN69" s="17">
        <f t="shared" si="76"/>
        <v>1</v>
      </c>
      <c r="AO69" s="15"/>
      <c r="AP69" s="18">
        <f t="shared" si="77"/>
        <v>61.273141279315411</v>
      </c>
      <c r="AQ69" s="17">
        <f t="shared" si="78"/>
        <v>0</v>
      </c>
      <c r="AR69" s="20">
        <f t="shared" si="79"/>
        <v>7</v>
      </c>
      <c r="AT69" s="3"/>
      <c r="AU69" s="3"/>
      <c r="AV69" s="3"/>
    </row>
    <row r="70" spans="1:48" ht="12.75" customHeight="1">
      <c r="A70" s="13">
        <v>68</v>
      </c>
      <c r="B70" s="14">
        <v>41971.780859421291</v>
      </c>
      <c r="C70" s="15" t="s">
        <v>529</v>
      </c>
      <c r="D70" s="15" t="s">
        <v>530</v>
      </c>
      <c r="E70" s="15">
        <v>225754</v>
      </c>
      <c r="F70" s="16">
        <v>1</v>
      </c>
      <c r="G70" s="16">
        <f t="shared" si="54"/>
        <v>2</v>
      </c>
      <c r="H70" s="16">
        <f t="shared" si="55"/>
        <v>2</v>
      </c>
      <c r="I70" s="16">
        <f t="shared" si="56"/>
        <v>5</v>
      </c>
      <c r="J70" s="16">
        <f t="shared" si="57"/>
        <v>7</v>
      </c>
      <c r="K70" s="16">
        <f t="shared" si="58"/>
        <v>5</v>
      </c>
      <c r="L70" s="16">
        <f t="shared" si="59"/>
        <v>4</v>
      </c>
      <c r="M70" s="17">
        <v>2</v>
      </c>
      <c r="N70" s="15" t="s">
        <v>531</v>
      </c>
      <c r="O70" s="18">
        <f t="shared" si="60"/>
        <v>97.596206925036995</v>
      </c>
      <c r="P70" s="17">
        <f t="shared" si="61"/>
        <v>1</v>
      </c>
      <c r="Q70" s="15" t="s">
        <v>532</v>
      </c>
      <c r="R70" s="18">
        <f t="shared" si="62"/>
        <v>89.022881960724305</v>
      </c>
      <c r="S70" s="17">
        <f t="shared" si="63"/>
        <v>1</v>
      </c>
      <c r="T70" s="15" t="s">
        <v>533</v>
      </c>
      <c r="U70" s="18">
        <f t="shared" si="64"/>
        <v>88.442962490947437</v>
      </c>
      <c r="V70" s="17">
        <f t="shared" si="65"/>
        <v>1</v>
      </c>
      <c r="W70" s="15">
        <v>0.62719999999999998</v>
      </c>
      <c r="X70" s="19">
        <f t="shared" si="66"/>
        <v>0.62716049382716044</v>
      </c>
      <c r="Y70" s="17">
        <f t="shared" si="67"/>
        <v>1</v>
      </c>
      <c r="Z70" s="15" t="s">
        <v>534</v>
      </c>
      <c r="AA70" s="18">
        <f t="shared" si="68"/>
        <v>4.2596873227228107</v>
      </c>
      <c r="AB70" s="17">
        <f t="shared" si="53"/>
        <v>1</v>
      </c>
      <c r="AC70" s="15">
        <v>0.77310000000000001</v>
      </c>
      <c r="AD70" s="19">
        <f t="shared" si="69"/>
        <v>0.77321635449066295</v>
      </c>
      <c r="AE70" s="17">
        <f t="shared" si="70"/>
        <v>1</v>
      </c>
      <c r="AF70" s="21">
        <v>3.4979999999999998E-3</v>
      </c>
      <c r="AG70" s="19">
        <f t="shared" si="71"/>
        <v>0.52378193491916269</v>
      </c>
      <c r="AH70" s="17">
        <f t="shared" si="72"/>
        <v>-1</v>
      </c>
      <c r="AI70" s="21">
        <v>0.329702</v>
      </c>
      <c r="AJ70" s="19">
        <f t="shared" si="73"/>
        <v>0.55070110482899293</v>
      </c>
      <c r="AK70" s="17">
        <f t="shared" si="74"/>
        <v>-1</v>
      </c>
      <c r="AL70" s="15" t="s">
        <v>535</v>
      </c>
      <c r="AM70" s="18">
        <f t="shared" si="75"/>
        <v>66.998487744549095</v>
      </c>
      <c r="AN70" s="17">
        <f t="shared" si="76"/>
        <v>1</v>
      </c>
      <c r="AO70" s="15"/>
      <c r="AP70" s="18">
        <f t="shared" si="77"/>
        <v>66.162022271599255</v>
      </c>
      <c r="AQ70" s="17">
        <f t="shared" si="78"/>
        <v>0</v>
      </c>
      <c r="AR70" s="20">
        <f t="shared" si="79"/>
        <v>7</v>
      </c>
      <c r="AT70" s="3"/>
      <c r="AU70" s="3"/>
      <c r="AV70" s="3"/>
    </row>
    <row r="71" spans="1:48" ht="12.75" customHeight="1">
      <c r="A71" s="13">
        <v>69</v>
      </c>
      <c r="B71" s="14">
        <v>41971.78193957176</v>
      </c>
      <c r="C71" s="15" t="s">
        <v>536</v>
      </c>
      <c r="D71" s="15" t="s">
        <v>537</v>
      </c>
      <c r="E71" s="15">
        <v>243653</v>
      </c>
      <c r="F71" s="16">
        <v>1</v>
      </c>
      <c r="G71" s="16">
        <f t="shared" si="54"/>
        <v>2</v>
      </c>
      <c r="H71" s="16">
        <f t="shared" si="55"/>
        <v>4</v>
      </c>
      <c r="I71" s="16">
        <f t="shared" si="56"/>
        <v>3</v>
      </c>
      <c r="J71" s="16">
        <f t="shared" si="57"/>
        <v>6</v>
      </c>
      <c r="K71" s="16">
        <f t="shared" si="58"/>
        <v>5</v>
      </c>
      <c r="L71" s="16">
        <f t="shared" si="59"/>
        <v>3</v>
      </c>
      <c r="M71" s="17">
        <v>2</v>
      </c>
      <c r="N71" s="15" t="s">
        <v>538</v>
      </c>
      <c r="O71" s="18">
        <f t="shared" si="60"/>
        <v>95.326463105741453</v>
      </c>
      <c r="P71" s="17">
        <f t="shared" si="61"/>
        <v>1</v>
      </c>
      <c r="Q71" s="15" t="s">
        <v>539</v>
      </c>
      <c r="R71" s="18">
        <f t="shared" si="62"/>
        <v>86.834317043650557</v>
      </c>
      <c r="S71" s="17">
        <f t="shared" si="63"/>
        <v>1</v>
      </c>
      <c r="T71" s="15" t="s">
        <v>540</v>
      </c>
      <c r="U71" s="18">
        <f t="shared" si="64"/>
        <v>86.254397573873689</v>
      </c>
      <c r="V71" s="17">
        <f t="shared" si="65"/>
        <v>1</v>
      </c>
      <c r="W71" s="15">
        <v>0.62</v>
      </c>
      <c r="X71" s="19">
        <f t="shared" si="66"/>
        <v>0.62276923076923074</v>
      </c>
      <c r="Y71" s="17">
        <f t="shared" si="67"/>
        <v>1</v>
      </c>
      <c r="Z71" s="21" t="s">
        <v>541</v>
      </c>
      <c r="AA71" s="18">
        <f t="shared" si="68"/>
        <v>3.9794000867203758</v>
      </c>
      <c r="AB71" s="17">
        <f t="shared" si="53"/>
        <v>1</v>
      </c>
      <c r="AC71" s="15">
        <v>0.64</v>
      </c>
      <c r="AD71" s="19">
        <f t="shared" si="69"/>
        <v>0.8146650126630065</v>
      </c>
      <c r="AE71" s="17">
        <f t="shared" si="70"/>
        <v>-1</v>
      </c>
      <c r="AF71" s="15">
        <v>0.56000000000000005</v>
      </c>
      <c r="AG71" s="19">
        <f t="shared" si="71"/>
        <v>0.56949449790160278</v>
      </c>
      <c r="AH71" s="17">
        <f t="shared" si="72"/>
        <v>1</v>
      </c>
      <c r="AI71" s="15">
        <v>0.24</v>
      </c>
      <c r="AJ71" s="19">
        <f t="shared" si="73"/>
        <v>0.41980737010453884</v>
      </c>
      <c r="AK71" s="17">
        <f t="shared" si="74"/>
        <v>-1</v>
      </c>
      <c r="AL71" s="15" t="s">
        <v>542</v>
      </c>
      <c r="AM71" s="18">
        <f t="shared" si="75"/>
        <v>67.1244260279434</v>
      </c>
      <c r="AN71" s="17">
        <f t="shared" si="76"/>
        <v>1</v>
      </c>
      <c r="AO71" s="15"/>
      <c r="AP71" s="18">
        <f t="shared" si="77"/>
        <v>66.232300635438435</v>
      </c>
      <c r="AQ71" s="17">
        <f t="shared" si="78"/>
        <v>0</v>
      </c>
      <c r="AR71" s="20">
        <f t="shared" si="79"/>
        <v>7</v>
      </c>
      <c r="AT71" s="3"/>
      <c r="AU71" s="3"/>
      <c r="AV71" s="3"/>
    </row>
    <row r="72" spans="1:48" ht="12.75" customHeight="1">
      <c r="A72" s="13">
        <v>70</v>
      </c>
      <c r="B72" s="14">
        <v>41971.782900624996</v>
      </c>
      <c r="C72" s="15" t="s">
        <v>543</v>
      </c>
      <c r="D72" s="15" t="s">
        <v>544</v>
      </c>
      <c r="E72" s="15">
        <v>240116</v>
      </c>
      <c r="F72" s="16">
        <v>1</v>
      </c>
      <c r="G72" s="16">
        <f t="shared" si="54"/>
        <v>2</v>
      </c>
      <c r="H72" s="16">
        <f t="shared" si="55"/>
        <v>4</v>
      </c>
      <c r="I72" s="16">
        <f t="shared" si="56"/>
        <v>0</v>
      </c>
      <c r="J72" s="16">
        <f t="shared" si="57"/>
        <v>1</v>
      </c>
      <c r="K72" s="16">
        <f t="shared" si="58"/>
        <v>1</v>
      </c>
      <c r="L72" s="16">
        <f t="shared" si="59"/>
        <v>6</v>
      </c>
      <c r="M72" s="17">
        <v>2</v>
      </c>
      <c r="N72" s="15" t="s">
        <v>545</v>
      </c>
      <c r="O72" s="18">
        <f t="shared" si="60"/>
        <v>88.223427610901808</v>
      </c>
      <c r="P72" s="17">
        <f t="shared" si="61"/>
        <v>1</v>
      </c>
      <c r="Q72" s="15" t="s">
        <v>546</v>
      </c>
      <c r="R72" s="18">
        <f t="shared" si="62"/>
        <v>79.492159974756802</v>
      </c>
      <c r="S72" s="17">
        <f t="shared" si="63"/>
        <v>1</v>
      </c>
      <c r="T72" s="15" t="s">
        <v>547</v>
      </c>
      <c r="U72" s="18">
        <f t="shared" si="64"/>
        <v>75.232472652033991</v>
      </c>
      <c r="V72" s="17">
        <f t="shared" si="65"/>
        <v>1</v>
      </c>
      <c r="W72" s="15">
        <v>1.1299999999999999</v>
      </c>
      <c r="X72" s="19">
        <f t="shared" si="66"/>
        <v>1.1303896103896105</v>
      </c>
      <c r="Y72" s="17">
        <f t="shared" si="67"/>
        <v>1</v>
      </c>
      <c r="Z72" s="15" t="s">
        <v>548</v>
      </c>
      <c r="AA72" s="18">
        <f t="shared" si="68"/>
        <v>6.1181982861711859</v>
      </c>
      <c r="AB72" s="17">
        <f t="shared" si="53"/>
        <v>1</v>
      </c>
      <c r="AC72" s="15">
        <v>0.996</v>
      </c>
      <c r="AD72" s="19">
        <f t="shared" si="69"/>
        <v>0.51273892206238436</v>
      </c>
      <c r="AE72" s="17">
        <f t="shared" si="70"/>
        <v>-1</v>
      </c>
      <c r="AF72" s="15">
        <v>5.4000000000000003E-3</v>
      </c>
      <c r="AG72" s="19">
        <f t="shared" si="71"/>
        <v>0.30195911442264656</v>
      </c>
      <c r="AH72" s="17">
        <f t="shared" si="72"/>
        <v>-1</v>
      </c>
      <c r="AI72" s="15">
        <v>0.88200000000000001</v>
      </c>
      <c r="AJ72" s="19">
        <f t="shared" si="73"/>
        <v>0.84398362275888328</v>
      </c>
      <c r="AK72" s="17">
        <f t="shared" si="74"/>
        <v>1</v>
      </c>
      <c r="AL72" s="15" t="s">
        <v>549</v>
      </c>
      <c r="AM72" s="18">
        <f t="shared" si="75"/>
        <v>62.764348624364857</v>
      </c>
      <c r="AN72" s="17">
        <f t="shared" si="76"/>
        <v>1</v>
      </c>
      <c r="AO72" s="15"/>
      <c r="AP72" s="18">
        <f t="shared" si="77"/>
        <v>62.222468257528305</v>
      </c>
      <c r="AQ72" s="17">
        <f t="shared" si="78"/>
        <v>0</v>
      </c>
      <c r="AR72" s="20">
        <f t="shared" si="79"/>
        <v>7</v>
      </c>
      <c r="AT72" s="3"/>
      <c r="AU72" s="3"/>
      <c r="AV72" s="3"/>
    </row>
    <row r="73" spans="1:48" ht="12.75" customHeight="1">
      <c r="A73" s="13">
        <v>71</v>
      </c>
      <c r="B73" s="14">
        <v>41971.78400428241</v>
      </c>
      <c r="C73" s="15" t="s">
        <v>550</v>
      </c>
      <c r="D73" s="15" t="s">
        <v>551</v>
      </c>
      <c r="E73" s="15">
        <v>242691</v>
      </c>
      <c r="F73" s="16">
        <v>1</v>
      </c>
      <c r="G73" s="16">
        <f t="shared" si="54"/>
        <v>2</v>
      </c>
      <c r="H73" s="16">
        <f t="shared" si="55"/>
        <v>4</v>
      </c>
      <c r="I73" s="16">
        <f t="shared" si="56"/>
        <v>2</v>
      </c>
      <c r="J73" s="16">
        <f t="shared" si="57"/>
        <v>6</v>
      </c>
      <c r="K73" s="16">
        <f t="shared" si="58"/>
        <v>9</v>
      </c>
      <c r="L73" s="16">
        <f t="shared" si="59"/>
        <v>1</v>
      </c>
      <c r="M73" s="17">
        <v>2</v>
      </c>
      <c r="N73" s="15" t="s">
        <v>552</v>
      </c>
      <c r="O73" s="18">
        <f t="shared" si="60"/>
        <v>95.53891392428622</v>
      </c>
      <c r="P73" s="17">
        <f t="shared" si="61"/>
        <v>1</v>
      </c>
      <c r="Q73" s="15" t="s">
        <v>553</v>
      </c>
      <c r="R73" s="18">
        <f t="shared" si="62"/>
        <v>87.21382479722385</v>
      </c>
      <c r="S73" s="17">
        <f t="shared" si="63"/>
        <v>1</v>
      </c>
      <c r="T73" s="15" t="s">
        <v>554</v>
      </c>
      <c r="U73" s="18">
        <f t="shared" si="64"/>
        <v>88.596851778886659</v>
      </c>
      <c r="V73" s="17">
        <f t="shared" si="65"/>
        <v>1</v>
      </c>
      <c r="W73" s="15">
        <v>0.39200000000000002</v>
      </c>
      <c r="X73" s="19">
        <f t="shared" si="66"/>
        <v>0.39150420429772653</v>
      </c>
      <c r="Y73" s="17">
        <f t="shared" si="67"/>
        <v>1</v>
      </c>
      <c r="Z73" s="15" t="s">
        <v>555</v>
      </c>
      <c r="AA73" s="18">
        <f t="shared" si="68"/>
        <v>2.331297600260454</v>
      </c>
      <c r="AB73" s="17">
        <f t="shared" si="53"/>
        <v>1</v>
      </c>
      <c r="AC73" s="15">
        <v>1</v>
      </c>
      <c r="AD73" s="19">
        <f t="shared" si="69"/>
        <v>0.98686150654198745</v>
      </c>
      <c r="AE73" s="17">
        <f t="shared" si="70"/>
        <v>1</v>
      </c>
      <c r="AF73" s="15">
        <v>6.0000000000000001E-3</v>
      </c>
      <c r="AG73" s="19">
        <f t="shared" si="71"/>
        <v>0.88537673247541449</v>
      </c>
      <c r="AH73" s="17">
        <f t="shared" si="72"/>
        <v>-1</v>
      </c>
      <c r="AI73" s="15">
        <v>-9.9000000000000005E-2</v>
      </c>
      <c r="AJ73" s="19">
        <f t="shared" si="73"/>
        <v>-0.70606907440382405</v>
      </c>
      <c r="AK73" s="17">
        <f t="shared" si="74"/>
        <v>-1</v>
      </c>
      <c r="AL73" s="15" t="s">
        <v>556</v>
      </c>
      <c r="AM73" s="18">
        <f t="shared" si="75"/>
        <v>71.394602145473328</v>
      </c>
      <c r="AN73" s="17">
        <f t="shared" si="76"/>
        <v>1</v>
      </c>
      <c r="AO73" s="15"/>
      <c r="AP73" s="18">
        <f t="shared" si="77"/>
        <v>70.309217281311021</v>
      </c>
      <c r="AQ73" s="17">
        <f t="shared" si="78"/>
        <v>0</v>
      </c>
      <c r="AR73" s="20">
        <f t="shared" si="79"/>
        <v>7</v>
      </c>
      <c r="AT73" s="3"/>
      <c r="AU73" s="3"/>
      <c r="AV73" s="3"/>
    </row>
    <row r="74" spans="1:48" ht="12.75" customHeight="1">
      <c r="A74" s="13">
        <v>72</v>
      </c>
      <c r="B74" s="14">
        <v>41971.784495879634</v>
      </c>
      <c r="C74" s="15" t="s">
        <v>557</v>
      </c>
      <c r="D74" s="15" t="s">
        <v>558</v>
      </c>
      <c r="E74" s="15">
        <v>254950</v>
      </c>
      <c r="F74" s="16">
        <v>1</v>
      </c>
      <c r="G74" s="16">
        <f t="shared" si="54"/>
        <v>2</v>
      </c>
      <c r="H74" s="16">
        <f t="shared" si="55"/>
        <v>5</v>
      </c>
      <c r="I74" s="16">
        <f t="shared" si="56"/>
        <v>4</v>
      </c>
      <c r="J74" s="16">
        <f t="shared" si="57"/>
        <v>9</v>
      </c>
      <c r="K74" s="16">
        <f t="shared" si="58"/>
        <v>5</v>
      </c>
      <c r="L74" s="16">
        <f t="shared" si="59"/>
        <v>0</v>
      </c>
      <c r="M74" s="17">
        <v>2</v>
      </c>
      <c r="N74" s="15" t="s">
        <v>559</v>
      </c>
      <c r="O74" s="18">
        <f t="shared" si="60"/>
        <v>97.495469131429232</v>
      </c>
      <c r="P74" s="17">
        <f t="shared" si="61"/>
        <v>1</v>
      </c>
      <c r="Q74" s="15" t="s">
        <v>560</v>
      </c>
      <c r="R74" s="18">
        <f t="shared" si="62"/>
        <v>89.256381721986045</v>
      </c>
      <c r="S74" s="17">
        <f t="shared" si="63"/>
        <v>1</v>
      </c>
      <c r="T74" s="15" t="s">
        <v>561</v>
      </c>
      <c r="U74" s="18">
        <f t="shared" si="64"/>
        <v>88.676462252209177</v>
      </c>
      <c r="V74" s="17">
        <f t="shared" si="65"/>
        <v>1</v>
      </c>
      <c r="W74" s="15">
        <v>0.45979999999999999</v>
      </c>
      <c r="X74" s="19">
        <f t="shared" si="66"/>
        <v>0.45977011494252873</v>
      </c>
      <c r="Y74" s="17">
        <f t="shared" si="67"/>
        <v>1</v>
      </c>
      <c r="Z74" s="15" t="s">
        <v>562</v>
      </c>
      <c r="AA74" s="18">
        <f t="shared" si="68"/>
        <v>3.0102999566398121</v>
      </c>
      <c r="AB74" s="17">
        <f t="shared" si="53"/>
        <v>1</v>
      </c>
      <c r="AC74" s="15">
        <v>0.99919999999999998</v>
      </c>
      <c r="AD74" s="19">
        <f t="shared" si="69"/>
        <v>0.92152718332087091</v>
      </c>
      <c r="AE74" s="17">
        <f t="shared" si="70"/>
        <v>-1</v>
      </c>
      <c r="AF74" s="15">
        <v>0.71079999999999999</v>
      </c>
      <c r="AG74" s="19">
        <f t="shared" si="71"/>
        <v>0.71987000039422977</v>
      </c>
      <c r="AH74" s="17">
        <f t="shared" si="72"/>
        <v>1</v>
      </c>
      <c r="AI74" s="15">
        <v>0.1565</v>
      </c>
      <c r="AJ74" s="19">
        <f t="shared" si="73"/>
        <v>-0.26526798167828547</v>
      </c>
      <c r="AK74" s="17">
        <f t="shared" si="74"/>
        <v>-1</v>
      </c>
      <c r="AL74" s="15" t="s">
        <v>563</v>
      </c>
      <c r="AM74" s="18">
        <f t="shared" si="75"/>
        <v>67.539018910438685</v>
      </c>
      <c r="AN74" s="17">
        <f t="shared" si="76"/>
        <v>1</v>
      </c>
      <c r="AO74" s="15"/>
      <c r="AP74" s="18">
        <f t="shared" si="77"/>
        <v>66.241682985208371</v>
      </c>
      <c r="AQ74" s="17">
        <f t="shared" si="78"/>
        <v>0</v>
      </c>
      <c r="AR74" s="20">
        <f t="shared" si="79"/>
        <v>7</v>
      </c>
      <c r="AT74" s="3"/>
      <c r="AU74" s="3"/>
      <c r="AV74" s="3"/>
    </row>
    <row r="75" spans="1:48" ht="12.75" customHeight="1">
      <c r="A75" s="13">
        <v>73</v>
      </c>
      <c r="B75" s="14">
        <v>41971.785002592595</v>
      </c>
      <c r="C75" s="15" t="s">
        <v>564</v>
      </c>
      <c r="D75" s="15" t="s">
        <v>565</v>
      </c>
      <c r="E75" s="15">
        <v>243627</v>
      </c>
      <c r="F75" s="16">
        <v>1</v>
      </c>
      <c r="G75" s="16">
        <f t="shared" si="54"/>
        <v>2</v>
      </c>
      <c r="H75" s="16">
        <f t="shared" si="55"/>
        <v>4</v>
      </c>
      <c r="I75" s="16">
        <f t="shared" si="56"/>
        <v>3</v>
      </c>
      <c r="J75" s="16">
        <f t="shared" si="57"/>
        <v>6</v>
      </c>
      <c r="K75" s="16">
        <f t="shared" si="58"/>
        <v>2</v>
      </c>
      <c r="L75" s="16">
        <f t="shared" si="59"/>
        <v>7</v>
      </c>
      <c r="M75" s="17">
        <v>2</v>
      </c>
      <c r="N75" s="15" t="s">
        <v>566</v>
      </c>
      <c r="O75" s="18">
        <f t="shared" si="60"/>
        <v>94.981856347055512</v>
      </c>
      <c r="P75" s="17">
        <f t="shared" si="61"/>
        <v>1</v>
      </c>
      <c r="Q75" s="23">
        <v>86.2</v>
      </c>
      <c r="R75" s="18">
        <f t="shared" si="62"/>
        <v>86.173720424247591</v>
      </c>
      <c r="S75" s="17">
        <f t="shared" si="63"/>
        <v>-1</v>
      </c>
      <c r="T75" s="23">
        <v>83.2</v>
      </c>
      <c r="U75" s="18">
        <f t="shared" si="64"/>
        <v>83.163420467607779</v>
      </c>
      <c r="V75" s="17">
        <f t="shared" si="65"/>
        <v>-1</v>
      </c>
      <c r="W75" s="15">
        <v>0.87</v>
      </c>
      <c r="X75" s="19">
        <f t="shared" si="66"/>
        <v>0.87001349527665328</v>
      </c>
      <c r="Y75" s="17">
        <f t="shared" si="67"/>
        <v>1</v>
      </c>
      <c r="Z75" s="15" t="s">
        <v>567</v>
      </c>
      <c r="AA75" s="18">
        <f t="shared" si="68"/>
        <v>5.9751236357724178</v>
      </c>
      <c r="AB75" s="17">
        <f t="shared" si="53"/>
        <v>1</v>
      </c>
      <c r="AC75" s="15">
        <v>0.51270000000000004</v>
      </c>
      <c r="AD75" s="19">
        <f t="shared" si="69"/>
        <v>0.51273892206238436</v>
      </c>
      <c r="AE75" s="17">
        <f t="shared" si="70"/>
        <v>1</v>
      </c>
      <c r="AF75" s="15">
        <v>0.2969</v>
      </c>
      <c r="AG75" s="19">
        <f t="shared" si="71"/>
        <v>0.30195911442264656</v>
      </c>
      <c r="AH75" s="17">
        <f t="shared" si="72"/>
        <v>1</v>
      </c>
      <c r="AI75" s="15">
        <v>0.89459999999999995</v>
      </c>
      <c r="AJ75" s="19">
        <f t="shared" si="73"/>
        <v>0.86035077657722536</v>
      </c>
      <c r="AK75" s="17">
        <f t="shared" si="74"/>
        <v>1</v>
      </c>
      <c r="AL75" s="15" t="s">
        <v>568</v>
      </c>
      <c r="AM75" s="18">
        <f t="shared" si="75"/>
        <v>63.655882067927593</v>
      </c>
      <c r="AN75" s="17">
        <f t="shared" si="76"/>
        <v>1</v>
      </c>
      <c r="AO75" s="15"/>
      <c r="AP75" s="18">
        <f t="shared" si="77"/>
        <v>63.045189101059371</v>
      </c>
      <c r="AQ75" s="17">
        <f t="shared" si="78"/>
        <v>0</v>
      </c>
      <c r="AR75" s="20">
        <f t="shared" si="79"/>
        <v>7</v>
      </c>
      <c r="AT75" s="3"/>
      <c r="AU75" s="3"/>
      <c r="AV75" s="3"/>
    </row>
    <row r="76" spans="1:48" ht="12.75" customHeight="1">
      <c r="A76" s="13">
        <v>74</v>
      </c>
      <c r="B76" s="14">
        <v>41971.785422604167</v>
      </c>
      <c r="C76" s="15" t="s">
        <v>569</v>
      </c>
      <c r="D76" s="15" t="s">
        <v>570</v>
      </c>
      <c r="E76" s="15">
        <v>232597</v>
      </c>
      <c r="F76" s="16">
        <v>1</v>
      </c>
      <c r="G76" s="16">
        <f t="shared" si="54"/>
        <v>2</v>
      </c>
      <c r="H76" s="16">
        <f t="shared" si="55"/>
        <v>3</v>
      </c>
      <c r="I76" s="16">
        <f t="shared" si="56"/>
        <v>2</v>
      </c>
      <c r="J76" s="16">
        <f t="shared" si="57"/>
        <v>5</v>
      </c>
      <c r="K76" s="16">
        <f t="shared" si="58"/>
        <v>9</v>
      </c>
      <c r="L76" s="16">
        <f t="shared" si="59"/>
        <v>7</v>
      </c>
      <c r="M76" s="17">
        <v>2</v>
      </c>
      <c r="N76" s="15" t="s">
        <v>571</v>
      </c>
      <c r="O76" s="18">
        <f t="shared" si="60"/>
        <v>95.180764066312534</v>
      </c>
      <c r="P76" s="17">
        <f t="shared" si="61"/>
        <v>1</v>
      </c>
      <c r="Q76" s="15" t="s">
        <v>572</v>
      </c>
      <c r="R76" s="18">
        <f t="shared" si="62"/>
        <v>86.372628143504613</v>
      </c>
      <c r="S76" s="17">
        <f t="shared" si="63"/>
        <v>1</v>
      </c>
      <c r="T76" s="15" t="s">
        <v>573</v>
      </c>
      <c r="U76" s="18">
        <f t="shared" si="64"/>
        <v>87.755655125167422</v>
      </c>
      <c r="V76" s="17">
        <f t="shared" si="65"/>
        <v>1</v>
      </c>
      <c r="W76" s="15">
        <v>0.6</v>
      </c>
      <c r="X76" s="19">
        <f t="shared" si="66"/>
        <v>0.60025263157894737</v>
      </c>
      <c r="Y76" s="17">
        <f t="shared" si="67"/>
        <v>1</v>
      </c>
      <c r="Z76" s="15" t="s">
        <v>574</v>
      </c>
      <c r="AA76" s="18">
        <f t="shared" si="68"/>
        <v>3.9794000867203758</v>
      </c>
      <c r="AB76" s="17">
        <f t="shared" si="53"/>
        <v>-1</v>
      </c>
      <c r="AC76" s="15">
        <v>0.81499999999999995</v>
      </c>
      <c r="AD76" s="19">
        <f t="shared" si="69"/>
        <v>0.81466501266300773</v>
      </c>
      <c r="AE76" s="17">
        <f t="shared" si="70"/>
        <v>1</v>
      </c>
      <c r="AF76" s="15">
        <v>0.56100000000000005</v>
      </c>
      <c r="AG76" s="19">
        <f t="shared" si="71"/>
        <v>0.56949449790160278</v>
      </c>
      <c r="AH76" s="17">
        <f t="shared" si="72"/>
        <v>1</v>
      </c>
      <c r="AI76" s="15">
        <v>0.745</v>
      </c>
      <c r="AJ76" s="19">
        <f t="shared" si="73"/>
        <v>0.63654798494079667</v>
      </c>
      <c r="AK76" s="17">
        <f t="shared" si="74"/>
        <v>-1</v>
      </c>
      <c r="AL76" s="15" t="s">
        <v>575</v>
      </c>
      <c r="AM76" s="18">
        <f t="shared" si="75"/>
        <v>70.655882067927593</v>
      </c>
      <c r="AN76" s="17">
        <f t="shared" si="76"/>
        <v>1</v>
      </c>
      <c r="AO76" s="15"/>
      <c r="AP76" s="18">
        <f t="shared" si="77"/>
        <v>70.066991460098691</v>
      </c>
      <c r="AQ76" s="17">
        <f t="shared" si="78"/>
        <v>0</v>
      </c>
      <c r="AR76" s="20">
        <f t="shared" si="79"/>
        <v>7</v>
      </c>
      <c r="AT76" s="3"/>
      <c r="AU76" s="3"/>
      <c r="AV76" s="3"/>
    </row>
    <row r="77" spans="1:48" ht="12.75" customHeight="1">
      <c r="A77" s="13">
        <v>75</v>
      </c>
      <c r="B77" s="14">
        <v>41971.787526666667</v>
      </c>
      <c r="C77" s="15" t="s">
        <v>576</v>
      </c>
      <c r="D77" s="15" t="s">
        <v>577</v>
      </c>
      <c r="E77" s="15">
        <v>253562</v>
      </c>
      <c r="F77" s="16">
        <v>1</v>
      </c>
      <c r="G77" s="16">
        <f t="shared" si="54"/>
        <v>2</v>
      </c>
      <c r="H77" s="16">
        <f t="shared" si="55"/>
        <v>5</v>
      </c>
      <c r="I77" s="16">
        <f t="shared" si="56"/>
        <v>3</v>
      </c>
      <c r="J77" s="16">
        <f t="shared" si="57"/>
        <v>5</v>
      </c>
      <c r="K77" s="16">
        <f t="shared" si="58"/>
        <v>6</v>
      </c>
      <c r="L77" s="16">
        <f t="shared" si="59"/>
        <v>2</v>
      </c>
      <c r="M77" s="17">
        <v>2</v>
      </c>
      <c r="N77" s="15" t="s">
        <v>578</v>
      </c>
      <c r="O77" s="18">
        <f t="shared" si="60"/>
        <v>94.960127016899861</v>
      </c>
      <c r="P77" s="17">
        <f t="shared" si="61"/>
        <v>1</v>
      </c>
      <c r="Q77" s="15" t="s">
        <v>579</v>
      </c>
      <c r="R77" s="18">
        <f t="shared" si="62"/>
        <v>86.550706214468875</v>
      </c>
      <c r="S77" s="17">
        <f t="shared" si="63"/>
        <v>1</v>
      </c>
      <c r="T77" s="15" t="s">
        <v>580</v>
      </c>
      <c r="U77" s="18">
        <f t="shared" si="64"/>
        <v>86.550706214468875</v>
      </c>
      <c r="V77" s="17">
        <f t="shared" si="65"/>
        <v>1</v>
      </c>
      <c r="W77" s="15">
        <v>0.56889999999999996</v>
      </c>
      <c r="X77" s="19">
        <f t="shared" si="66"/>
        <v>0.56891428571428582</v>
      </c>
      <c r="Y77" s="17">
        <f t="shared" si="67"/>
        <v>1</v>
      </c>
      <c r="Z77" s="15" t="s">
        <v>581</v>
      </c>
      <c r="AA77" s="18">
        <f t="shared" si="68"/>
        <v>3.3994806169435088</v>
      </c>
      <c r="AB77" s="17">
        <f t="shared" si="53"/>
        <v>1</v>
      </c>
      <c r="AC77" s="15">
        <v>0.99890000000000001</v>
      </c>
      <c r="AD77" s="19">
        <f t="shared" si="69"/>
        <v>0.88959076639675627</v>
      </c>
      <c r="AE77" s="17">
        <f t="shared" si="70"/>
        <v>-1</v>
      </c>
      <c r="AF77" s="15">
        <v>0.65890000000000004</v>
      </c>
      <c r="AG77" s="19">
        <f t="shared" si="71"/>
        <v>0.66772115083375583</v>
      </c>
      <c r="AH77" s="17">
        <f t="shared" si="72"/>
        <v>1</v>
      </c>
      <c r="AI77" s="15">
        <v>0.41370000000000001</v>
      </c>
      <c r="AJ77" s="19">
        <f t="shared" si="73"/>
        <v>0.13653515834661334</v>
      </c>
      <c r="AK77" s="17">
        <f t="shared" si="74"/>
        <v>-1</v>
      </c>
      <c r="AL77" s="15" t="s">
        <v>582</v>
      </c>
      <c r="AM77" s="18">
        <f t="shared" si="75"/>
        <v>68.256431643389888</v>
      </c>
      <c r="AN77" s="17">
        <f t="shared" si="76"/>
        <v>1</v>
      </c>
      <c r="AO77" s="15"/>
      <c r="AP77" s="18">
        <f t="shared" si="77"/>
        <v>67.304556042607956</v>
      </c>
      <c r="AQ77" s="17">
        <f t="shared" si="78"/>
        <v>0</v>
      </c>
      <c r="AR77" s="20">
        <f t="shared" si="79"/>
        <v>7</v>
      </c>
      <c r="AT77" s="3"/>
      <c r="AU77" s="3"/>
      <c r="AV77" s="3"/>
    </row>
    <row r="78" spans="1:48" ht="12.75" customHeight="1">
      <c r="A78" s="13">
        <v>76</v>
      </c>
      <c r="B78" s="14">
        <v>41971.787729247684</v>
      </c>
      <c r="C78" s="15" t="s">
        <v>583</v>
      </c>
      <c r="D78" s="15" t="s">
        <v>584</v>
      </c>
      <c r="E78" s="15">
        <v>243617</v>
      </c>
      <c r="F78" s="16">
        <v>1</v>
      </c>
      <c r="G78" s="16">
        <f t="shared" si="54"/>
        <v>2</v>
      </c>
      <c r="H78" s="16">
        <f t="shared" si="55"/>
        <v>4</v>
      </c>
      <c r="I78" s="16">
        <f t="shared" si="56"/>
        <v>3</v>
      </c>
      <c r="J78" s="16">
        <f t="shared" si="57"/>
        <v>6</v>
      </c>
      <c r="K78" s="16">
        <f t="shared" si="58"/>
        <v>1</v>
      </c>
      <c r="L78" s="16">
        <f t="shared" si="59"/>
        <v>7</v>
      </c>
      <c r="M78" s="17">
        <v>2</v>
      </c>
      <c r="N78" s="15" t="s">
        <v>585</v>
      </c>
      <c r="O78" s="18">
        <f t="shared" si="60"/>
        <v>94.861216628374535</v>
      </c>
      <c r="P78" s="17">
        <f t="shared" si="61"/>
        <v>1</v>
      </c>
      <c r="Q78" s="15" t="s">
        <v>586</v>
      </c>
      <c r="R78" s="18">
        <f t="shared" si="62"/>
        <v>86.053080705566629</v>
      </c>
      <c r="S78" s="17">
        <f t="shared" si="63"/>
        <v>1</v>
      </c>
      <c r="T78" s="15" t="s">
        <v>587</v>
      </c>
      <c r="U78" s="18">
        <f t="shared" si="64"/>
        <v>81.793393382843817</v>
      </c>
      <c r="V78" s="17">
        <f t="shared" si="65"/>
        <v>1</v>
      </c>
      <c r="W78" s="15">
        <v>0.93300000000000005</v>
      </c>
      <c r="X78" s="19">
        <f t="shared" si="66"/>
        <v>0.93285241074714753</v>
      </c>
      <c r="Y78" s="17">
        <f t="shared" si="67"/>
        <v>1</v>
      </c>
      <c r="Z78" s="15" t="s">
        <v>588</v>
      </c>
      <c r="AA78" s="18">
        <f t="shared" si="68"/>
        <v>6.3530092446664144</v>
      </c>
      <c r="AB78" s="17">
        <f t="shared" si="53"/>
        <v>1</v>
      </c>
      <c r="AC78" s="15">
        <v>0.997</v>
      </c>
      <c r="AD78" s="19">
        <f t="shared" si="69"/>
        <v>0.47236305533567569</v>
      </c>
      <c r="AE78" s="17">
        <f t="shared" si="70"/>
        <v>-1</v>
      </c>
      <c r="AF78" s="21">
        <v>5.3365000000000001E-3</v>
      </c>
      <c r="AG78" s="19">
        <f t="shared" si="71"/>
        <v>0.27361377720641988</v>
      </c>
      <c r="AH78" s="17">
        <f t="shared" si="72"/>
        <v>-1</v>
      </c>
      <c r="AI78" s="15">
        <v>0.90700000000000003</v>
      </c>
      <c r="AJ78" s="19">
        <f t="shared" si="73"/>
        <v>0.87830324565722551</v>
      </c>
      <c r="AK78" s="17">
        <f t="shared" si="74"/>
        <v>1</v>
      </c>
      <c r="AL78" s="15" t="s">
        <v>589</v>
      </c>
      <c r="AM78" s="18">
        <f t="shared" si="75"/>
        <v>62.655882067927593</v>
      </c>
      <c r="AN78" s="17">
        <f t="shared" si="76"/>
        <v>1</v>
      </c>
      <c r="AO78" s="15"/>
      <c r="AP78" s="18">
        <f t="shared" si="77"/>
        <v>62.045189101059364</v>
      </c>
      <c r="AQ78" s="17">
        <f t="shared" si="78"/>
        <v>0</v>
      </c>
      <c r="AR78" s="20">
        <f t="shared" si="79"/>
        <v>7</v>
      </c>
      <c r="AT78" s="3"/>
      <c r="AU78" s="3"/>
      <c r="AV78" s="3"/>
    </row>
    <row r="79" spans="1:48" ht="12.75" customHeight="1">
      <c r="A79" s="13">
        <v>77</v>
      </c>
      <c r="B79" s="14">
        <v>41971.778460208334</v>
      </c>
      <c r="C79" s="15" t="s">
        <v>590</v>
      </c>
      <c r="D79" s="15" t="s">
        <v>591</v>
      </c>
      <c r="E79" s="15">
        <v>239156</v>
      </c>
      <c r="F79" s="16">
        <v>1</v>
      </c>
      <c r="G79" s="16">
        <f t="shared" si="54"/>
        <v>2</v>
      </c>
      <c r="H79" s="16">
        <f t="shared" si="55"/>
        <v>3</v>
      </c>
      <c r="I79" s="16">
        <f t="shared" si="56"/>
        <v>9</v>
      </c>
      <c r="J79" s="16">
        <f t="shared" si="57"/>
        <v>1</v>
      </c>
      <c r="K79" s="16">
        <f t="shared" si="58"/>
        <v>5</v>
      </c>
      <c r="L79" s="16">
        <f t="shared" si="59"/>
        <v>6</v>
      </c>
      <c r="M79" s="17">
        <v>2</v>
      </c>
      <c r="N79" s="15" t="s">
        <v>592</v>
      </c>
      <c r="O79" s="18">
        <f t="shared" si="60"/>
        <v>97.051552335296634</v>
      </c>
      <c r="P79" s="17">
        <f t="shared" si="61"/>
        <v>1</v>
      </c>
      <c r="Q79" s="15" t="s">
        <v>593</v>
      </c>
      <c r="R79" s="18">
        <f t="shared" si="62"/>
        <v>88.320284699151628</v>
      </c>
      <c r="S79" s="17">
        <f t="shared" si="63"/>
        <v>1</v>
      </c>
      <c r="T79" s="15" t="s">
        <v>594</v>
      </c>
      <c r="U79" s="18">
        <f t="shared" si="64"/>
        <v>87.74036522937476</v>
      </c>
      <c r="V79" s="17">
        <f t="shared" si="65"/>
        <v>1</v>
      </c>
      <c r="W79" s="15">
        <v>0.86699999999999999</v>
      </c>
      <c r="X79" s="19">
        <f t="shared" si="66"/>
        <v>0.8668783068783068</v>
      </c>
      <c r="Y79" s="17">
        <f t="shared" si="67"/>
        <v>1</v>
      </c>
      <c r="Z79" s="15" t="s">
        <v>595</v>
      </c>
      <c r="AA79" s="18">
        <f t="shared" si="68"/>
        <v>4.7712125471966242</v>
      </c>
      <c r="AB79" s="17">
        <f t="shared" ref="AB79:AB110" si="80">IF(Z79="",0,IF(EXACT(RIGHT(Z79,2),"dB"),IF(ABS(VALUE(LEFT(Z79,FIND(" ",Z79,1)))-AA79)&lt;=0.5,1,-1),-1))</f>
        <v>1</v>
      </c>
      <c r="AC79" s="15">
        <v>0.996</v>
      </c>
      <c r="AD79" s="19">
        <f t="shared" si="69"/>
        <v>0.68610961986654484</v>
      </c>
      <c r="AE79" s="17">
        <f t="shared" si="70"/>
        <v>-1</v>
      </c>
      <c r="AF79" s="15">
        <v>6.0000000000000001E-3</v>
      </c>
      <c r="AG79" s="19">
        <f t="shared" si="71"/>
        <v>0.4397407920136831</v>
      </c>
      <c r="AH79" s="17">
        <f t="shared" si="72"/>
        <v>-1</v>
      </c>
      <c r="AI79" s="15">
        <v>0.80400000000000005</v>
      </c>
      <c r="AJ79" s="19">
        <f t="shared" si="73"/>
        <v>0.72919398552794545</v>
      </c>
      <c r="AK79" s="17">
        <f t="shared" si="74"/>
        <v>1</v>
      </c>
      <c r="AL79" s="15" t="s">
        <v>596</v>
      </c>
      <c r="AM79" s="18">
        <f t="shared" si="75"/>
        <v>66.764348624364857</v>
      </c>
      <c r="AN79" s="17">
        <f t="shared" si="76"/>
        <v>1</v>
      </c>
      <c r="AO79" s="15"/>
      <c r="AP79" s="18">
        <f t="shared" si="77"/>
        <v>66.22246825752832</v>
      </c>
      <c r="AQ79" s="17">
        <f t="shared" si="78"/>
        <v>0</v>
      </c>
      <c r="AR79" s="20">
        <f t="shared" si="79"/>
        <v>7</v>
      </c>
      <c r="AT79" s="3"/>
      <c r="AU79" s="3"/>
      <c r="AV79" s="3"/>
    </row>
    <row r="80" spans="1:48" ht="12.75" customHeight="1">
      <c r="A80" s="13">
        <v>78</v>
      </c>
      <c r="B80" s="14">
        <v>41971.779968009258</v>
      </c>
      <c r="C80" s="15" t="s">
        <v>597</v>
      </c>
      <c r="D80" s="15" t="s">
        <v>598</v>
      </c>
      <c r="E80" s="15">
        <v>239524</v>
      </c>
      <c r="F80" s="16">
        <v>1</v>
      </c>
      <c r="G80" s="16">
        <f t="shared" si="54"/>
        <v>2</v>
      </c>
      <c r="H80" s="16">
        <f t="shared" si="55"/>
        <v>3</v>
      </c>
      <c r="I80" s="16">
        <f t="shared" si="56"/>
        <v>9</v>
      </c>
      <c r="J80" s="16">
        <f t="shared" si="57"/>
        <v>5</v>
      </c>
      <c r="K80" s="16">
        <f t="shared" si="58"/>
        <v>2</v>
      </c>
      <c r="L80" s="16">
        <f t="shared" si="59"/>
        <v>4</v>
      </c>
      <c r="M80" s="17">
        <v>2</v>
      </c>
      <c r="N80" s="15" t="s">
        <v>599</v>
      </c>
      <c r="O80" s="18">
        <f t="shared" si="60"/>
        <v>100.06627510267253</v>
      </c>
      <c r="P80" s="17">
        <f t="shared" si="61"/>
        <v>1</v>
      </c>
      <c r="Q80" s="15" t="s">
        <v>600</v>
      </c>
      <c r="R80" s="18">
        <f t="shared" si="62"/>
        <v>91.492950138359845</v>
      </c>
      <c r="S80" s="17">
        <f t="shared" si="63"/>
        <v>1</v>
      </c>
      <c r="T80" s="15" t="s">
        <v>601</v>
      </c>
      <c r="U80" s="18">
        <f t="shared" si="64"/>
        <v>88.482650181720032</v>
      </c>
      <c r="V80" s="17">
        <f t="shared" si="65"/>
        <v>1</v>
      </c>
      <c r="W80" s="15">
        <v>0.83599999999999997</v>
      </c>
      <c r="X80" s="19">
        <f t="shared" si="66"/>
        <v>0.83626666666666682</v>
      </c>
      <c r="Y80" s="17">
        <f t="shared" si="67"/>
        <v>1</v>
      </c>
      <c r="Z80" s="15" t="s">
        <v>602</v>
      </c>
      <c r="AA80" s="18">
        <f t="shared" si="68"/>
        <v>5.2287874528033758</v>
      </c>
      <c r="AB80" s="17">
        <f t="shared" si="80"/>
        <v>1</v>
      </c>
      <c r="AC80" s="15">
        <v>0.995</v>
      </c>
      <c r="AD80" s="19">
        <f t="shared" si="69"/>
        <v>0.64182171093725171</v>
      </c>
      <c r="AE80" s="17">
        <f t="shared" si="70"/>
        <v>-1</v>
      </c>
      <c r="AF80" s="15">
        <v>5.0000000000000001E-3</v>
      </c>
      <c r="AG80" s="19">
        <f t="shared" si="71"/>
        <v>0.4015200178262035</v>
      </c>
      <c r="AH80" s="17">
        <f t="shared" si="72"/>
        <v>-1</v>
      </c>
      <c r="AI80" s="15">
        <v>0.78300000000000003</v>
      </c>
      <c r="AJ80" s="19">
        <f t="shared" si="73"/>
        <v>0.70397717149698535</v>
      </c>
      <c r="AK80" s="17">
        <f t="shared" si="74"/>
        <v>1</v>
      </c>
      <c r="AL80" s="15" t="s">
        <v>603</v>
      </c>
      <c r="AM80" s="18">
        <f t="shared" si="75"/>
        <v>63.998487744549095</v>
      </c>
      <c r="AN80" s="17">
        <f t="shared" si="76"/>
        <v>1</v>
      </c>
      <c r="AO80" s="15"/>
      <c r="AP80" s="18">
        <f t="shared" si="77"/>
        <v>63.215353936446107</v>
      </c>
      <c r="AQ80" s="17">
        <f t="shared" si="78"/>
        <v>0</v>
      </c>
      <c r="AR80" s="20">
        <f t="shared" si="79"/>
        <v>7</v>
      </c>
      <c r="AT80" s="3"/>
      <c r="AU80" s="3"/>
      <c r="AV80" s="3"/>
    </row>
    <row r="81" spans="1:48" ht="12.75" customHeight="1">
      <c r="A81" s="13">
        <v>79</v>
      </c>
      <c r="B81" s="14">
        <v>41971.781171666669</v>
      </c>
      <c r="C81" s="15" t="s">
        <v>604</v>
      </c>
      <c r="D81" s="15" t="s">
        <v>605</v>
      </c>
      <c r="E81" s="15">
        <v>239345</v>
      </c>
      <c r="F81" s="16">
        <v>1</v>
      </c>
      <c r="G81" s="16">
        <f t="shared" si="54"/>
        <v>2</v>
      </c>
      <c r="H81" s="16">
        <f t="shared" si="55"/>
        <v>3</v>
      </c>
      <c r="I81" s="16">
        <f t="shared" si="56"/>
        <v>9</v>
      </c>
      <c r="J81" s="16">
        <f t="shared" si="57"/>
        <v>3</v>
      </c>
      <c r="K81" s="16">
        <f t="shared" si="58"/>
        <v>4</v>
      </c>
      <c r="L81" s="16">
        <f t="shared" si="59"/>
        <v>5</v>
      </c>
      <c r="M81" s="17">
        <v>2</v>
      </c>
      <c r="N81" s="15" t="s">
        <v>606</v>
      </c>
      <c r="O81" s="18">
        <f t="shared" si="60"/>
        <v>98.875224068692859</v>
      </c>
      <c r="P81" s="17">
        <f t="shared" si="61"/>
        <v>1</v>
      </c>
      <c r="Q81" s="15" t="s">
        <v>607</v>
      </c>
      <c r="R81" s="18">
        <f t="shared" si="62"/>
        <v>90.222209807667426</v>
      </c>
      <c r="S81" s="17">
        <f t="shared" si="63"/>
        <v>1</v>
      </c>
      <c r="T81" s="15" t="s">
        <v>608</v>
      </c>
      <c r="U81" s="18">
        <f t="shared" si="64"/>
        <v>88.972822441584427</v>
      </c>
      <c r="V81" s="17">
        <f t="shared" si="65"/>
        <v>1</v>
      </c>
      <c r="W81" s="15">
        <v>0.81599999999999995</v>
      </c>
      <c r="X81" s="19">
        <f t="shared" si="66"/>
        <v>0.81636828644501291</v>
      </c>
      <c r="Y81" s="17">
        <f t="shared" si="67"/>
        <v>1</v>
      </c>
      <c r="Z81" s="15" t="s">
        <v>609</v>
      </c>
      <c r="AA81" s="18">
        <f t="shared" si="68"/>
        <v>4.8226089437207351</v>
      </c>
      <c r="AB81" s="17">
        <f t="shared" si="80"/>
        <v>1</v>
      </c>
      <c r="AC81" s="15">
        <v>0.996</v>
      </c>
      <c r="AD81" s="19">
        <f t="shared" si="69"/>
        <v>0.68610961986654484</v>
      </c>
      <c r="AE81" s="17">
        <f t="shared" si="70"/>
        <v>-1</v>
      </c>
      <c r="AF81" s="15">
        <v>6.0000000000000001E-3</v>
      </c>
      <c r="AG81" s="19">
        <f t="shared" si="71"/>
        <v>0.4397407920136831</v>
      </c>
      <c r="AH81" s="17">
        <f t="shared" si="72"/>
        <v>-1</v>
      </c>
      <c r="AI81" s="15">
        <v>0.78100000000000003</v>
      </c>
      <c r="AJ81" s="19">
        <f t="shared" si="73"/>
        <v>0.69642068251412059</v>
      </c>
      <c r="AK81" s="17">
        <f t="shared" si="74"/>
        <v>1</v>
      </c>
      <c r="AL81" s="15" t="s">
        <v>610</v>
      </c>
      <c r="AM81" s="18">
        <f t="shared" si="75"/>
        <v>65.878504131468588</v>
      </c>
      <c r="AN81" s="17">
        <f t="shared" si="76"/>
        <v>1</v>
      </c>
      <c r="AO81" s="15"/>
      <c r="AP81" s="18">
        <f t="shared" si="77"/>
        <v>65.221180988689568</v>
      </c>
      <c r="AQ81" s="17">
        <f t="shared" si="78"/>
        <v>0</v>
      </c>
      <c r="AR81" s="20">
        <f t="shared" si="79"/>
        <v>7</v>
      </c>
      <c r="AT81" s="3"/>
      <c r="AU81" s="3"/>
      <c r="AV81" s="3"/>
    </row>
    <row r="82" spans="1:48" ht="12.75" customHeight="1">
      <c r="A82" s="13">
        <v>80</v>
      </c>
      <c r="B82" s="14">
        <v>41971.782451226849</v>
      </c>
      <c r="C82" s="15" t="s">
        <v>611</v>
      </c>
      <c r="D82" s="15" t="s">
        <v>612</v>
      </c>
      <c r="E82" s="15">
        <v>241047</v>
      </c>
      <c r="F82" s="16">
        <v>1</v>
      </c>
      <c r="G82" s="16">
        <f t="shared" si="54"/>
        <v>2</v>
      </c>
      <c r="H82" s="16">
        <f t="shared" si="55"/>
        <v>4</v>
      </c>
      <c r="I82" s="16">
        <f t="shared" si="56"/>
        <v>1</v>
      </c>
      <c r="J82" s="16">
        <f t="shared" si="57"/>
        <v>0</v>
      </c>
      <c r="K82" s="16">
        <f t="shared" si="58"/>
        <v>4</v>
      </c>
      <c r="L82" s="16">
        <f t="shared" si="59"/>
        <v>7</v>
      </c>
      <c r="M82" s="17">
        <v>2</v>
      </c>
      <c r="N82" s="15" t="s">
        <v>613</v>
      </c>
      <c r="O82" s="18">
        <f t="shared" si="60"/>
        <v>88.534014086048387</v>
      </c>
      <c r="P82" s="17">
        <f t="shared" si="61"/>
        <v>1</v>
      </c>
      <c r="Q82" s="15" t="s">
        <v>614</v>
      </c>
      <c r="R82" s="18">
        <f t="shared" si="62"/>
        <v>79.72587816324048</v>
      </c>
      <c r="S82" s="17">
        <f t="shared" si="63"/>
        <v>1</v>
      </c>
      <c r="T82" s="15" t="s">
        <v>615</v>
      </c>
      <c r="U82" s="18">
        <f t="shared" si="64"/>
        <v>78.476490797157481</v>
      </c>
      <c r="V82" s="17">
        <f t="shared" si="65"/>
        <v>1</v>
      </c>
      <c r="W82" s="15">
        <v>0.995</v>
      </c>
      <c r="X82" s="19">
        <f t="shared" si="66"/>
        <v>0.99542857142857155</v>
      </c>
      <c r="Y82" s="17">
        <f t="shared" si="67"/>
        <v>1</v>
      </c>
      <c r="Z82" s="15" t="s">
        <v>616</v>
      </c>
      <c r="AA82" s="18">
        <f t="shared" si="68"/>
        <v>5.3056557394662862</v>
      </c>
      <c r="AB82" s="17">
        <f t="shared" si="80"/>
        <v>1</v>
      </c>
      <c r="AC82" s="15">
        <v>0.997</v>
      </c>
      <c r="AD82" s="19">
        <f t="shared" si="69"/>
        <v>0.59784405160954135</v>
      </c>
      <c r="AE82" s="17">
        <f t="shared" si="70"/>
        <v>-1</v>
      </c>
      <c r="AF82" s="15">
        <v>5.0000000000000001E-3</v>
      </c>
      <c r="AG82" s="19">
        <f t="shared" si="71"/>
        <v>0.36584233160005142</v>
      </c>
      <c r="AH82" s="17">
        <f t="shared" si="72"/>
        <v>-1</v>
      </c>
      <c r="AI82" s="15">
        <v>0.86399999999999999</v>
      </c>
      <c r="AJ82" s="19">
        <f t="shared" si="73"/>
        <v>0.81624691358024692</v>
      </c>
      <c r="AK82" s="17">
        <f t="shared" si="74"/>
        <v>1</v>
      </c>
      <c r="AL82" s="15" t="s">
        <v>617</v>
      </c>
      <c r="AM82" s="18">
        <f t="shared" si="75"/>
        <v>65.655882067927593</v>
      </c>
      <c r="AN82" s="17">
        <f t="shared" si="76"/>
        <v>1</v>
      </c>
      <c r="AO82" s="15"/>
      <c r="AP82" s="18">
        <f t="shared" si="77"/>
        <v>65.191331212603572</v>
      </c>
      <c r="AQ82" s="17">
        <f t="shared" si="78"/>
        <v>0</v>
      </c>
      <c r="AR82" s="20">
        <f t="shared" si="79"/>
        <v>7</v>
      </c>
      <c r="AT82" s="3"/>
      <c r="AU82" s="3"/>
      <c r="AV82" s="3"/>
    </row>
    <row r="83" spans="1:48" ht="12.75" customHeight="1">
      <c r="A83" s="13">
        <v>81</v>
      </c>
      <c r="B83" s="14">
        <v>41971.782785034724</v>
      </c>
      <c r="C83" s="15" t="s">
        <v>618</v>
      </c>
      <c r="D83" s="15" t="s">
        <v>619</v>
      </c>
      <c r="E83" s="15">
        <v>242615</v>
      </c>
      <c r="F83" s="16">
        <v>1</v>
      </c>
      <c r="G83" s="16">
        <f t="shared" si="54"/>
        <v>2</v>
      </c>
      <c r="H83" s="16">
        <f t="shared" si="55"/>
        <v>4</v>
      </c>
      <c r="I83" s="16">
        <f t="shared" si="56"/>
        <v>2</v>
      </c>
      <c r="J83" s="16">
        <f t="shared" si="57"/>
        <v>6</v>
      </c>
      <c r="K83" s="16">
        <f t="shared" si="58"/>
        <v>1</v>
      </c>
      <c r="L83" s="16">
        <f t="shared" si="59"/>
        <v>5</v>
      </c>
      <c r="M83" s="17">
        <v>2</v>
      </c>
      <c r="N83" s="15" t="s">
        <v>620</v>
      </c>
      <c r="O83" s="18">
        <f t="shared" si="60"/>
        <v>93.886467203972018</v>
      </c>
      <c r="P83" s="17">
        <f t="shared" si="61"/>
        <v>1</v>
      </c>
      <c r="Q83" s="15" t="s">
        <v>621</v>
      </c>
      <c r="R83" s="18">
        <f t="shared" si="62"/>
        <v>85.233452942946585</v>
      </c>
      <c r="S83" s="17">
        <f t="shared" si="63"/>
        <v>1</v>
      </c>
      <c r="T83" s="15" t="s">
        <v>622</v>
      </c>
      <c r="U83" s="18">
        <f t="shared" si="64"/>
        <v>80.973765620223773</v>
      </c>
      <c r="V83" s="17">
        <f t="shared" si="65"/>
        <v>1</v>
      </c>
      <c r="W83" s="15">
        <v>0.89100000000000001</v>
      </c>
      <c r="X83" s="19">
        <f t="shared" si="66"/>
        <v>0.89148498560263267</v>
      </c>
      <c r="Y83" s="17">
        <f t="shared" si="67"/>
        <v>1</v>
      </c>
      <c r="Z83" s="15" t="s">
        <v>623</v>
      </c>
      <c r="AA83" s="18">
        <f t="shared" si="68"/>
        <v>5.8699624489208642</v>
      </c>
      <c r="AB83" s="17">
        <f t="shared" si="80"/>
        <v>1</v>
      </c>
      <c r="AC83" s="15">
        <v>0.99399999999999999</v>
      </c>
      <c r="AD83" s="19">
        <f t="shared" si="69"/>
        <v>0.55467742663364483</v>
      </c>
      <c r="AE83" s="17">
        <f t="shared" si="70"/>
        <v>-1</v>
      </c>
      <c r="AF83" s="15">
        <v>5.0000000000000001E-3</v>
      </c>
      <c r="AG83" s="19">
        <f t="shared" si="71"/>
        <v>0.33267506163312377</v>
      </c>
      <c r="AH83" s="17">
        <f t="shared" si="72"/>
        <v>-1</v>
      </c>
      <c r="AI83" s="15">
        <v>0.85</v>
      </c>
      <c r="AJ83" s="19">
        <f t="shared" si="73"/>
        <v>0.79973137489902435</v>
      </c>
      <c r="AK83" s="17">
        <f t="shared" si="74"/>
        <v>1</v>
      </c>
      <c r="AL83" s="15" t="s">
        <v>624</v>
      </c>
      <c r="AM83" s="18">
        <f t="shared" si="75"/>
        <v>62.878504131468574</v>
      </c>
      <c r="AN83" s="17">
        <f t="shared" si="76"/>
        <v>1</v>
      </c>
      <c r="AO83" s="15"/>
      <c r="AP83" s="18">
        <f t="shared" si="77"/>
        <v>62.141603574519209</v>
      </c>
      <c r="AQ83" s="17">
        <f t="shared" si="78"/>
        <v>0</v>
      </c>
      <c r="AR83" s="20">
        <f t="shared" si="79"/>
        <v>7</v>
      </c>
      <c r="AT83" s="3"/>
      <c r="AU83" s="3"/>
      <c r="AV83" s="3"/>
    </row>
    <row r="84" spans="1:48" ht="12.75" customHeight="1">
      <c r="A84" s="13">
        <v>82</v>
      </c>
      <c r="B84" s="14">
        <v>41971.784650092595</v>
      </c>
      <c r="C84" s="15" t="s">
        <v>625</v>
      </c>
      <c r="D84" s="15" t="s">
        <v>626</v>
      </c>
      <c r="E84" s="15">
        <v>239568</v>
      </c>
      <c r="F84" s="16">
        <v>1</v>
      </c>
      <c r="G84" s="16">
        <f t="shared" si="54"/>
        <v>2</v>
      </c>
      <c r="H84" s="16">
        <f t="shared" si="55"/>
        <v>3</v>
      </c>
      <c r="I84" s="16">
        <f t="shared" si="56"/>
        <v>9</v>
      </c>
      <c r="J84" s="16">
        <f t="shared" si="57"/>
        <v>5</v>
      </c>
      <c r="K84" s="16">
        <f t="shared" si="58"/>
        <v>6</v>
      </c>
      <c r="L84" s="16">
        <f t="shared" si="59"/>
        <v>8</v>
      </c>
      <c r="M84" s="17">
        <v>2</v>
      </c>
      <c r="N84" s="15" t="s">
        <v>627</v>
      </c>
      <c r="O84" s="18">
        <f t="shared" si="60"/>
        <v>100.46140461020403</v>
      </c>
      <c r="P84" s="17">
        <f t="shared" si="61"/>
        <v>1</v>
      </c>
      <c r="Q84" s="15" t="s">
        <v>628</v>
      </c>
      <c r="R84" s="18">
        <f t="shared" si="62"/>
        <v>91.577737308491663</v>
      </c>
      <c r="S84" s="17">
        <f t="shared" si="63"/>
        <v>1</v>
      </c>
      <c r="T84" s="15" t="s">
        <v>629</v>
      </c>
      <c r="U84" s="18">
        <f t="shared" si="64"/>
        <v>91.577737308491663</v>
      </c>
      <c r="V84" s="17">
        <f t="shared" si="65"/>
        <v>1</v>
      </c>
      <c r="W84" s="15">
        <v>0.72899999999999998</v>
      </c>
      <c r="X84" s="19">
        <f t="shared" si="66"/>
        <v>0.72896000000000005</v>
      </c>
      <c r="Y84" s="17">
        <f t="shared" si="67"/>
        <v>1</v>
      </c>
      <c r="Z84" s="15" t="s">
        <v>630</v>
      </c>
      <c r="AA84" s="18">
        <f t="shared" si="68"/>
        <v>4.94850021680094</v>
      </c>
      <c r="AB84" s="17">
        <f t="shared" si="80"/>
        <v>1</v>
      </c>
      <c r="AC84" s="15">
        <v>0.996</v>
      </c>
      <c r="AD84" s="19">
        <f t="shared" si="69"/>
        <v>0.64182171093725182</v>
      </c>
      <c r="AE84" s="17">
        <f t="shared" si="70"/>
        <v>-1</v>
      </c>
      <c r="AF84" s="15">
        <v>5.4900000000000001E-3</v>
      </c>
      <c r="AG84" s="19">
        <f t="shared" si="71"/>
        <v>0.4015200178262035</v>
      </c>
      <c r="AH84" s="17">
        <f t="shared" si="72"/>
        <v>-1</v>
      </c>
      <c r="AI84" s="15">
        <v>0.86299999999999999</v>
      </c>
      <c r="AJ84" s="19">
        <f t="shared" si="73"/>
        <v>0.81191836734693879</v>
      </c>
      <c r="AK84" s="17">
        <f t="shared" si="74"/>
        <v>1</v>
      </c>
      <c r="AL84" s="15" t="s">
        <v>631</v>
      </c>
      <c r="AM84" s="18">
        <f t="shared" si="75"/>
        <v>67.552954107200605</v>
      </c>
      <c r="AN84" s="17">
        <f t="shared" si="76"/>
        <v>1</v>
      </c>
      <c r="AO84" s="15"/>
      <c r="AP84" s="18">
        <f t="shared" si="77"/>
        <v>67.016720118617883</v>
      </c>
      <c r="AQ84" s="17">
        <f t="shared" si="78"/>
        <v>0</v>
      </c>
      <c r="AR84" s="20">
        <f t="shared" si="79"/>
        <v>7</v>
      </c>
      <c r="AT84" s="3"/>
      <c r="AU84" s="3"/>
      <c r="AV84" s="3"/>
    </row>
    <row r="85" spans="1:48" ht="12.75" customHeight="1">
      <c r="A85" s="13">
        <v>83</v>
      </c>
      <c r="B85" s="14">
        <v>41971.789489641196</v>
      </c>
      <c r="C85" s="15" t="s">
        <v>632</v>
      </c>
      <c r="D85" s="15" t="s">
        <v>633</v>
      </c>
      <c r="E85" s="15">
        <v>240525</v>
      </c>
      <c r="F85" s="16">
        <v>1</v>
      </c>
      <c r="G85" s="16">
        <f t="shared" si="54"/>
        <v>2</v>
      </c>
      <c r="H85" s="16">
        <f t="shared" si="55"/>
        <v>4</v>
      </c>
      <c r="I85" s="16">
        <f t="shared" si="56"/>
        <v>0</v>
      </c>
      <c r="J85" s="16">
        <f t="shared" si="57"/>
        <v>5</v>
      </c>
      <c r="K85" s="16">
        <f t="shared" si="58"/>
        <v>2</v>
      </c>
      <c r="L85" s="16">
        <f t="shared" si="59"/>
        <v>5</v>
      </c>
      <c r="M85" s="17">
        <v>2</v>
      </c>
      <c r="N85" s="15" t="s">
        <v>634</v>
      </c>
      <c r="O85" s="18">
        <f t="shared" si="60"/>
        <v>91.729594315410736</v>
      </c>
      <c r="P85" s="17">
        <f t="shared" si="61"/>
        <v>1</v>
      </c>
      <c r="Q85" s="15" t="s">
        <v>635</v>
      </c>
      <c r="R85" s="18">
        <f t="shared" si="62"/>
        <v>83.076580054385303</v>
      </c>
      <c r="S85" s="17">
        <f t="shared" si="63"/>
        <v>1</v>
      </c>
      <c r="T85" s="15" t="s">
        <v>636</v>
      </c>
      <c r="U85" s="18">
        <f t="shared" si="64"/>
        <v>80.066280097745491</v>
      </c>
      <c r="V85" s="17">
        <f t="shared" si="65"/>
        <v>1</v>
      </c>
      <c r="W85" s="15">
        <v>0.86099999999999999</v>
      </c>
      <c r="X85" s="19">
        <f t="shared" si="66"/>
        <v>0.86117647058823543</v>
      </c>
      <c r="Y85" s="17">
        <f t="shared" si="67"/>
        <v>1</v>
      </c>
      <c r="Z85" s="15" t="s">
        <v>637</v>
      </c>
      <c r="AA85" s="18">
        <f t="shared" si="68"/>
        <v>5.4920768400268667</v>
      </c>
      <c r="AB85" s="17">
        <f t="shared" si="80"/>
        <v>1</v>
      </c>
      <c r="AC85" s="15">
        <v>0.995</v>
      </c>
      <c r="AD85" s="19">
        <f t="shared" si="69"/>
        <v>0.59784405160954068</v>
      </c>
      <c r="AE85" s="17">
        <f t="shared" si="70"/>
        <v>-1</v>
      </c>
      <c r="AF85" s="15">
        <v>5.45E-3</v>
      </c>
      <c r="AG85" s="19">
        <f t="shared" si="71"/>
        <v>0.36584233160005142</v>
      </c>
      <c r="AH85" s="17">
        <f t="shared" si="72"/>
        <v>-1</v>
      </c>
      <c r="AI85" s="15">
        <v>0.82979999999999998</v>
      </c>
      <c r="AJ85" s="19">
        <f t="shared" si="73"/>
        <v>0.76988052040797961</v>
      </c>
      <c r="AK85" s="17">
        <f t="shared" si="74"/>
        <v>1</v>
      </c>
      <c r="AL85" s="15" t="s">
        <v>638</v>
      </c>
      <c r="AM85" s="18">
        <f t="shared" si="75"/>
        <v>63.878504131468574</v>
      </c>
      <c r="AN85" s="17">
        <f t="shared" si="76"/>
        <v>1</v>
      </c>
      <c r="AO85" s="15"/>
      <c r="AP85" s="18">
        <f t="shared" si="77"/>
        <v>63.166944357593394</v>
      </c>
      <c r="AQ85" s="17">
        <f t="shared" si="78"/>
        <v>0</v>
      </c>
      <c r="AR85" s="20">
        <f t="shared" si="79"/>
        <v>7</v>
      </c>
      <c r="AT85" s="3"/>
      <c r="AU85" s="3"/>
      <c r="AV85" s="3"/>
    </row>
    <row r="86" spans="1:48" ht="12.75" customHeight="1">
      <c r="A86" s="13">
        <v>84</v>
      </c>
      <c r="B86" s="14">
        <v>41971.772868796295</v>
      </c>
      <c r="C86" s="15" t="s">
        <v>639</v>
      </c>
      <c r="D86" s="15" t="s">
        <v>640</v>
      </c>
      <c r="E86" s="15">
        <v>242354</v>
      </c>
      <c r="F86" s="16">
        <v>1</v>
      </c>
      <c r="G86" s="16">
        <f t="shared" si="54"/>
        <v>2</v>
      </c>
      <c r="H86" s="16">
        <f t="shared" si="55"/>
        <v>4</v>
      </c>
      <c r="I86" s="16">
        <f t="shared" si="56"/>
        <v>2</v>
      </c>
      <c r="J86" s="16">
        <f t="shared" si="57"/>
        <v>3</v>
      </c>
      <c r="K86" s="16">
        <f t="shared" si="58"/>
        <v>5</v>
      </c>
      <c r="L86" s="16">
        <f t="shared" si="59"/>
        <v>4</v>
      </c>
      <c r="M86" s="17">
        <v>2</v>
      </c>
      <c r="N86" s="15" t="s">
        <v>641</v>
      </c>
      <c r="O86" s="18">
        <f t="shared" si="60"/>
        <v>92.618725688408887</v>
      </c>
      <c r="P86" s="17">
        <f t="shared" si="61"/>
        <v>1</v>
      </c>
      <c r="Q86" s="15" t="s">
        <v>642</v>
      </c>
      <c r="R86" s="18">
        <f t="shared" si="62"/>
        <v>84.045400724096197</v>
      </c>
      <c r="S86" s="17">
        <f t="shared" si="63"/>
        <v>1</v>
      </c>
      <c r="T86" s="15" t="s">
        <v>643</v>
      </c>
      <c r="U86" s="18">
        <f t="shared" si="64"/>
        <v>83.465481254319329</v>
      </c>
      <c r="V86" s="17">
        <f t="shared" si="65"/>
        <v>1</v>
      </c>
      <c r="W86" s="15">
        <v>0.74</v>
      </c>
      <c r="X86" s="19">
        <f t="shared" si="66"/>
        <v>0.73623188405797102</v>
      </c>
      <c r="Y86" s="17">
        <f t="shared" si="67"/>
        <v>1</v>
      </c>
      <c r="Z86" s="15" t="s">
        <v>644</v>
      </c>
      <c r="AA86" s="18">
        <f t="shared" si="68"/>
        <v>4.2596873227228107</v>
      </c>
      <c r="AB86" s="17">
        <f t="shared" si="80"/>
        <v>1</v>
      </c>
      <c r="AC86" s="15">
        <v>0.997</v>
      </c>
      <c r="AD86" s="19">
        <f t="shared" si="69"/>
        <v>0.77321635449066295</v>
      </c>
      <c r="AE86" s="17">
        <f t="shared" si="70"/>
        <v>-1</v>
      </c>
      <c r="AF86" s="15"/>
      <c r="AG86" s="19">
        <f t="shared" si="71"/>
        <v>0.52378193491916269</v>
      </c>
      <c r="AH86" s="17">
        <f t="shared" si="72"/>
        <v>0</v>
      </c>
      <c r="AI86" s="15">
        <v>0.68300000000000005</v>
      </c>
      <c r="AJ86" s="19">
        <f t="shared" si="73"/>
        <v>0.55070110482899293</v>
      </c>
      <c r="AK86" s="17">
        <f t="shared" si="74"/>
        <v>-1</v>
      </c>
      <c r="AL86" s="15" t="s">
        <v>645</v>
      </c>
      <c r="AM86" s="18">
        <f t="shared" si="75"/>
        <v>66.998487744549095</v>
      </c>
      <c r="AN86" s="17">
        <f t="shared" si="76"/>
        <v>1</v>
      </c>
      <c r="AO86" s="15"/>
      <c r="AP86" s="18">
        <f t="shared" si="77"/>
        <v>66.273853217676148</v>
      </c>
      <c r="AQ86" s="17">
        <f t="shared" si="78"/>
        <v>0</v>
      </c>
      <c r="AR86" s="20">
        <f t="shared" si="79"/>
        <v>6</v>
      </c>
      <c r="AT86" s="3"/>
      <c r="AU86" s="3"/>
      <c r="AV86" s="3"/>
    </row>
    <row r="87" spans="1:48" ht="12.75" customHeight="1">
      <c r="A87" s="13">
        <v>85</v>
      </c>
      <c r="B87" s="14">
        <v>41971.772958194444</v>
      </c>
      <c r="C87" s="15" t="s">
        <v>646</v>
      </c>
      <c r="D87" s="15" t="s">
        <v>647</v>
      </c>
      <c r="E87" s="15">
        <v>244163</v>
      </c>
      <c r="F87" s="16">
        <v>1</v>
      </c>
      <c r="G87" s="16">
        <f t="shared" si="54"/>
        <v>2</v>
      </c>
      <c r="H87" s="16">
        <f t="shared" si="55"/>
        <v>4</v>
      </c>
      <c r="I87" s="16">
        <f t="shared" si="56"/>
        <v>4</v>
      </c>
      <c r="J87" s="16">
        <f t="shared" si="57"/>
        <v>1</v>
      </c>
      <c r="K87" s="16">
        <f t="shared" si="58"/>
        <v>6</v>
      </c>
      <c r="L87" s="16">
        <f t="shared" si="59"/>
        <v>3</v>
      </c>
      <c r="M87" s="17">
        <v>2</v>
      </c>
      <c r="N87" s="15" t="s">
        <v>648</v>
      </c>
      <c r="O87" s="18">
        <f t="shared" si="60"/>
        <v>92.567401876453943</v>
      </c>
      <c r="P87" s="17">
        <f t="shared" si="61"/>
        <v>1</v>
      </c>
      <c r="Q87" s="15" t="s">
        <v>649</v>
      </c>
      <c r="R87" s="18">
        <f t="shared" si="62"/>
        <v>84.075255814363047</v>
      </c>
      <c r="S87" s="17">
        <f t="shared" si="63"/>
        <v>1</v>
      </c>
      <c r="T87" s="15" t="s">
        <v>650</v>
      </c>
      <c r="U87" s="18">
        <f t="shared" si="64"/>
        <v>84.075255814363047</v>
      </c>
      <c r="V87" s="17">
        <f t="shared" si="65"/>
        <v>1</v>
      </c>
      <c r="W87" s="15">
        <v>0.72</v>
      </c>
      <c r="X87" s="19">
        <f t="shared" si="66"/>
        <v>0.71803174603174602</v>
      </c>
      <c r="Y87" s="17">
        <f t="shared" si="67"/>
        <v>1</v>
      </c>
      <c r="Z87" s="15" t="s">
        <v>651</v>
      </c>
      <c r="AA87" s="18">
        <f t="shared" si="68"/>
        <v>3.6991128507179405</v>
      </c>
      <c r="AB87" s="17">
        <f t="shared" si="80"/>
        <v>1</v>
      </c>
      <c r="AC87" s="15">
        <v>0.998</v>
      </c>
      <c r="AD87" s="19">
        <f t="shared" si="69"/>
        <v>0.85371493603838944</v>
      </c>
      <c r="AE87" s="17">
        <f t="shared" si="70"/>
        <v>-1</v>
      </c>
      <c r="AF87" s="15"/>
      <c r="AG87" s="19">
        <f t="shared" si="71"/>
        <v>0.61752769517047401</v>
      </c>
      <c r="AH87" s="17">
        <f t="shared" si="72"/>
        <v>0</v>
      </c>
      <c r="AI87" s="15">
        <v>0.54100000000000004</v>
      </c>
      <c r="AJ87" s="19">
        <f t="shared" si="73"/>
        <v>0.33313601766021972</v>
      </c>
      <c r="AK87" s="17">
        <f t="shared" si="74"/>
        <v>-1</v>
      </c>
      <c r="AL87" s="21" t="s">
        <v>652</v>
      </c>
      <c r="AM87" s="18">
        <f t="shared" si="75"/>
        <v>68.1244260279434</v>
      </c>
      <c r="AN87" s="17">
        <f t="shared" si="76"/>
        <v>1</v>
      </c>
      <c r="AO87" s="15"/>
      <c r="AP87" s="18">
        <f t="shared" si="77"/>
        <v>67.394302115313735</v>
      </c>
      <c r="AQ87" s="17">
        <f t="shared" si="78"/>
        <v>0</v>
      </c>
      <c r="AR87" s="20">
        <f t="shared" si="79"/>
        <v>6</v>
      </c>
      <c r="AT87" s="3"/>
      <c r="AU87" s="3"/>
      <c r="AV87" s="3"/>
    </row>
    <row r="88" spans="1:48" ht="12.75" customHeight="1">
      <c r="A88" s="13">
        <v>86</v>
      </c>
      <c r="B88" s="14">
        <v>41971.775730648144</v>
      </c>
      <c r="C88" s="15" t="s">
        <v>653</v>
      </c>
      <c r="D88" s="15" t="s">
        <v>654</v>
      </c>
      <c r="E88" s="15">
        <v>241028</v>
      </c>
      <c r="F88" s="16">
        <v>1</v>
      </c>
      <c r="G88" s="16">
        <f t="shared" si="54"/>
        <v>2</v>
      </c>
      <c r="H88" s="16">
        <f t="shared" si="55"/>
        <v>4</v>
      </c>
      <c r="I88" s="16">
        <f t="shared" si="56"/>
        <v>1</v>
      </c>
      <c r="J88" s="16">
        <f t="shared" si="57"/>
        <v>0</v>
      </c>
      <c r="K88" s="16">
        <f t="shared" si="58"/>
        <v>2</v>
      </c>
      <c r="L88" s="16">
        <f t="shared" si="59"/>
        <v>8</v>
      </c>
      <c r="M88" s="17">
        <v>2</v>
      </c>
      <c r="N88" s="15" t="s">
        <v>655</v>
      </c>
      <c r="O88" s="18">
        <f t="shared" si="60"/>
        <v>88.156248397607726</v>
      </c>
      <c r="P88" s="17">
        <f t="shared" si="61"/>
        <v>1</v>
      </c>
      <c r="Q88" s="15" t="s">
        <v>656</v>
      </c>
      <c r="R88" s="18">
        <f t="shared" si="62"/>
        <v>79.272581095895362</v>
      </c>
      <c r="S88" s="17">
        <f t="shared" si="63"/>
        <v>1</v>
      </c>
      <c r="T88" s="15" t="s">
        <v>657</v>
      </c>
      <c r="U88" s="18">
        <f t="shared" si="64"/>
        <v>76.262281139255549</v>
      </c>
      <c r="V88" s="17">
        <f t="shared" si="65"/>
        <v>1</v>
      </c>
      <c r="W88" s="15">
        <v>1.1552</v>
      </c>
      <c r="X88" s="19">
        <f t="shared" si="66"/>
        <v>1.1552000000000002</v>
      </c>
      <c r="Y88" s="17">
        <f t="shared" si="67"/>
        <v>1</v>
      </c>
      <c r="Z88" s="15" t="s">
        <v>658</v>
      </c>
      <c r="AA88" s="18">
        <f t="shared" si="68"/>
        <v>6.1978875828839399</v>
      </c>
      <c r="AB88" s="17">
        <f t="shared" si="80"/>
        <v>1</v>
      </c>
      <c r="AC88" s="21">
        <v>0.99209876500000005</v>
      </c>
      <c r="AD88" s="19">
        <f t="shared" si="69"/>
        <v>0.47236305533567524</v>
      </c>
      <c r="AE88" s="17">
        <f t="shared" si="70"/>
        <v>-1</v>
      </c>
      <c r="AF88" s="21">
        <v>5.3080000000000002E-3</v>
      </c>
      <c r="AG88" s="19">
        <f t="shared" si="71"/>
        <v>0.27361377720641988</v>
      </c>
      <c r="AH88" s="17">
        <f t="shared" si="72"/>
        <v>-1</v>
      </c>
      <c r="AI88" s="15"/>
      <c r="AJ88" s="19">
        <f t="shared" si="73"/>
        <v>0.89101177625142136</v>
      </c>
      <c r="AK88" s="17">
        <f t="shared" si="74"/>
        <v>0</v>
      </c>
      <c r="AL88" s="15" t="s">
        <v>659</v>
      </c>
      <c r="AM88" s="18">
        <f t="shared" si="75"/>
        <v>63.552954107200605</v>
      </c>
      <c r="AN88" s="17">
        <f t="shared" si="76"/>
        <v>1</v>
      </c>
      <c r="AO88" s="15"/>
      <c r="AP88" s="18">
        <f t="shared" si="77"/>
        <v>63.131407367784746</v>
      </c>
      <c r="AQ88" s="17">
        <f t="shared" si="78"/>
        <v>0</v>
      </c>
      <c r="AR88" s="20">
        <f t="shared" si="79"/>
        <v>6</v>
      </c>
      <c r="AT88" s="3"/>
      <c r="AU88" s="3"/>
      <c r="AV88" s="3"/>
    </row>
    <row r="89" spans="1:48" ht="12.75" customHeight="1">
      <c r="A89" s="13">
        <v>87</v>
      </c>
      <c r="B89" s="14">
        <v>41971.779007037039</v>
      </c>
      <c r="C89" s="15" t="s">
        <v>660</v>
      </c>
      <c r="D89" s="15" t="s">
        <v>661</v>
      </c>
      <c r="E89" s="15">
        <v>240826</v>
      </c>
      <c r="F89" s="16">
        <v>1</v>
      </c>
      <c r="G89" s="16">
        <f t="shared" si="54"/>
        <v>2</v>
      </c>
      <c r="H89" s="16">
        <f t="shared" si="55"/>
        <v>4</v>
      </c>
      <c r="I89" s="16">
        <f t="shared" si="56"/>
        <v>0</v>
      </c>
      <c r="J89" s="16">
        <f t="shared" si="57"/>
        <v>8</v>
      </c>
      <c r="K89" s="16">
        <f t="shared" si="58"/>
        <v>2</v>
      </c>
      <c r="L89" s="16">
        <f t="shared" si="59"/>
        <v>6</v>
      </c>
      <c r="M89" s="17">
        <v>2</v>
      </c>
      <c r="N89" s="15" t="s">
        <v>662</v>
      </c>
      <c r="O89" s="18">
        <f t="shared" si="60"/>
        <v>93.245009759044009</v>
      </c>
      <c r="P89" s="17">
        <f t="shared" si="61"/>
        <v>1</v>
      </c>
      <c r="Q89" s="15" t="s">
        <v>663</v>
      </c>
      <c r="R89" s="18">
        <f t="shared" si="62"/>
        <v>84.513742122899004</v>
      </c>
      <c r="S89" s="17">
        <f t="shared" si="63"/>
        <v>1</v>
      </c>
      <c r="T89" s="15" t="s">
        <v>664</v>
      </c>
      <c r="U89" s="18">
        <f t="shared" si="64"/>
        <v>81.503442166259191</v>
      </c>
      <c r="V89" s="17">
        <f t="shared" si="65"/>
        <v>-1</v>
      </c>
      <c r="W89" s="21">
        <v>0.78920599999999996</v>
      </c>
      <c r="X89" s="19">
        <f t="shared" si="66"/>
        <v>0.78920634920634936</v>
      </c>
      <c r="Y89" s="17">
        <f t="shared" si="67"/>
        <v>1</v>
      </c>
      <c r="Z89" s="15" t="s">
        <v>665</v>
      </c>
      <c r="AA89" s="18">
        <f t="shared" si="68"/>
        <v>5.7403126772771884</v>
      </c>
      <c r="AB89" s="17">
        <f t="shared" si="80"/>
        <v>-1</v>
      </c>
      <c r="AC89" s="15">
        <v>0.55467699999999998</v>
      </c>
      <c r="AD89" s="19">
        <f t="shared" si="69"/>
        <v>0.55467742663364472</v>
      </c>
      <c r="AE89" s="17">
        <f t="shared" si="70"/>
        <v>1</v>
      </c>
      <c r="AF89" s="21">
        <v>0.32722190000000001</v>
      </c>
      <c r="AG89" s="19">
        <f t="shared" si="71"/>
        <v>0.33267506163312377</v>
      </c>
      <c r="AH89" s="17">
        <f t="shared" si="72"/>
        <v>1</v>
      </c>
      <c r="AI89" s="21">
        <v>0.57674099999999995</v>
      </c>
      <c r="AJ89" s="19">
        <f t="shared" si="73"/>
        <v>0.82085207100591717</v>
      </c>
      <c r="AK89" s="17">
        <f t="shared" si="74"/>
        <v>-1</v>
      </c>
      <c r="AL89" s="15" t="s">
        <v>666</v>
      </c>
      <c r="AM89" s="18">
        <f t="shared" si="75"/>
        <v>63.764348624364864</v>
      </c>
      <c r="AN89" s="17">
        <f t="shared" si="76"/>
        <v>1</v>
      </c>
      <c r="AO89" s="15" t="s">
        <v>667</v>
      </c>
      <c r="AP89" s="18">
        <f t="shared" si="77"/>
        <v>63.049562696126785</v>
      </c>
      <c r="AQ89" s="17">
        <f t="shared" si="78"/>
        <v>1</v>
      </c>
      <c r="AR89" s="20">
        <f t="shared" si="79"/>
        <v>6</v>
      </c>
      <c r="AT89" s="3"/>
      <c r="AU89" s="3"/>
      <c r="AV89" s="3"/>
    </row>
    <row r="90" spans="1:48" ht="12.75" customHeight="1">
      <c r="A90" s="13">
        <v>88</v>
      </c>
      <c r="B90" s="14">
        <v>41971.779674062498</v>
      </c>
      <c r="C90" s="15" t="s">
        <v>668</v>
      </c>
      <c r="D90" s="15" t="s">
        <v>669</v>
      </c>
      <c r="E90" s="15">
        <v>250972</v>
      </c>
      <c r="F90" s="16">
        <v>1</v>
      </c>
      <c r="G90" s="16">
        <f t="shared" si="54"/>
        <v>2</v>
      </c>
      <c r="H90" s="16">
        <f t="shared" si="55"/>
        <v>5</v>
      </c>
      <c r="I90" s="16">
        <f t="shared" si="56"/>
        <v>0</v>
      </c>
      <c r="J90" s="16">
        <f t="shared" si="57"/>
        <v>9</v>
      </c>
      <c r="K90" s="16">
        <f t="shared" si="58"/>
        <v>7</v>
      </c>
      <c r="L90" s="16">
        <f t="shared" si="59"/>
        <v>2</v>
      </c>
      <c r="M90" s="17">
        <v>2</v>
      </c>
      <c r="N90" s="15" t="s">
        <v>670</v>
      </c>
      <c r="O90" s="18">
        <f t="shared" si="60"/>
        <v>94.785090044041723</v>
      </c>
      <c r="P90" s="17">
        <f t="shared" si="61"/>
        <v>1</v>
      </c>
      <c r="Q90" s="15" t="s">
        <v>671</v>
      </c>
      <c r="R90" s="18">
        <f t="shared" si="62"/>
        <v>86.375669241610737</v>
      </c>
      <c r="S90" s="17">
        <f t="shared" si="63"/>
        <v>1</v>
      </c>
      <c r="T90" s="15" t="s">
        <v>672</v>
      </c>
      <c r="U90" s="18">
        <f t="shared" si="64"/>
        <v>86.887194466084551</v>
      </c>
      <c r="V90" s="17">
        <f t="shared" si="65"/>
        <v>-1</v>
      </c>
      <c r="W90" s="15">
        <v>0.45400000000000001</v>
      </c>
      <c r="X90" s="19">
        <f t="shared" si="66"/>
        <v>0.45399014778325131</v>
      </c>
      <c r="Y90" s="17">
        <f t="shared" si="67"/>
        <v>1</v>
      </c>
      <c r="Z90" s="15" t="s">
        <v>673</v>
      </c>
      <c r="AA90" s="18">
        <f t="shared" si="68"/>
        <v>3.1361912297200174</v>
      </c>
      <c r="AB90" s="17">
        <f t="shared" si="80"/>
        <v>1</v>
      </c>
      <c r="AC90" s="15">
        <v>0.92152999999999996</v>
      </c>
      <c r="AD90" s="19">
        <f t="shared" si="69"/>
        <v>0.92152718332087091</v>
      </c>
      <c r="AE90" s="17">
        <f t="shared" si="70"/>
        <v>1</v>
      </c>
      <c r="AF90" s="15">
        <v>0.71077000000000001</v>
      </c>
      <c r="AG90" s="19">
        <f t="shared" si="71"/>
        <v>0.71987000039422977</v>
      </c>
      <c r="AH90" s="17">
        <f t="shared" si="72"/>
        <v>1</v>
      </c>
      <c r="AI90" s="15">
        <v>3.5999999999999999E-3</v>
      </c>
      <c r="AJ90" s="19">
        <f t="shared" si="73"/>
        <v>7.1072814469169687E-3</v>
      </c>
      <c r="AK90" s="17">
        <f t="shared" si="74"/>
        <v>-1</v>
      </c>
      <c r="AL90" s="15" t="s">
        <v>674</v>
      </c>
      <c r="AM90" s="18">
        <f t="shared" si="75"/>
        <v>69.256431643389902</v>
      </c>
      <c r="AN90" s="17">
        <f t="shared" si="76"/>
        <v>1</v>
      </c>
      <c r="AO90" s="15" t="s">
        <v>675</v>
      </c>
      <c r="AP90" s="18">
        <f t="shared" si="77"/>
        <v>68.187415905637749</v>
      </c>
      <c r="AQ90" s="17">
        <f t="shared" si="78"/>
        <v>-1</v>
      </c>
      <c r="AR90" s="20">
        <f t="shared" si="79"/>
        <v>6</v>
      </c>
      <c r="AT90" s="3"/>
      <c r="AU90" s="3"/>
      <c r="AV90" s="3"/>
    </row>
    <row r="91" spans="1:48" ht="12.75" customHeight="1">
      <c r="A91" s="13">
        <v>89</v>
      </c>
      <c r="B91" s="14">
        <v>41971.782467673613</v>
      </c>
      <c r="C91" s="15" t="s">
        <v>676</v>
      </c>
      <c r="D91" s="15" t="s">
        <v>677</v>
      </c>
      <c r="E91" s="15">
        <v>234364</v>
      </c>
      <c r="F91" s="16">
        <v>1</v>
      </c>
      <c r="G91" s="16">
        <f t="shared" si="54"/>
        <v>2</v>
      </c>
      <c r="H91" s="16">
        <f t="shared" si="55"/>
        <v>3</v>
      </c>
      <c r="I91" s="16">
        <f t="shared" si="56"/>
        <v>4</v>
      </c>
      <c r="J91" s="16">
        <f t="shared" si="57"/>
        <v>3</v>
      </c>
      <c r="K91" s="16">
        <f t="shared" si="58"/>
        <v>6</v>
      </c>
      <c r="L91" s="16">
        <f t="shared" si="59"/>
        <v>4</v>
      </c>
      <c r="M91" s="17">
        <v>2</v>
      </c>
      <c r="N91" s="15" t="s">
        <v>678</v>
      </c>
      <c r="O91" s="18">
        <f t="shared" si="60"/>
        <v>94.520263218577171</v>
      </c>
      <c r="P91" s="17">
        <f t="shared" si="61"/>
        <v>1</v>
      </c>
      <c r="Q91" s="15" t="s">
        <v>679</v>
      </c>
      <c r="R91" s="18">
        <f t="shared" si="62"/>
        <v>85.946938254264481</v>
      </c>
      <c r="S91" s="17">
        <f t="shared" si="63"/>
        <v>1</v>
      </c>
      <c r="T91" s="15" t="s">
        <v>680</v>
      </c>
      <c r="U91" s="18">
        <f t="shared" si="64"/>
        <v>85.946938254264481</v>
      </c>
      <c r="V91" s="17">
        <f t="shared" si="65"/>
        <v>1</v>
      </c>
      <c r="W91" s="15">
        <v>0.68859999999999999</v>
      </c>
      <c r="X91" s="19">
        <f t="shared" si="66"/>
        <v>0.68869565217391315</v>
      </c>
      <c r="Y91" s="17">
        <f t="shared" si="67"/>
        <v>1</v>
      </c>
      <c r="Z91" s="15" t="s">
        <v>681</v>
      </c>
      <c r="AA91" s="18">
        <f t="shared" si="68"/>
        <v>3.9794000867203758</v>
      </c>
      <c r="AB91" s="17">
        <f t="shared" si="80"/>
        <v>1</v>
      </c>
      <c r="AC91" s="15">
        <v>0.81499999999999995</v>
      </c>
      <c r="AD91" s="19">
        <f t="shared" si="69"/>
        <v>0.81466501266300639</v>
      </c>
      <c r="AE91" s="17">
        <f t="shared" si="70"/>
        <v>1</v>
      </c>
      <c r="AF91" s="23" t="s">
        <v>682</v>
      </c>
      <c r="AG91" s="19">
        <f t="shared" si="71"/>
        <v>0.56949449790160278</v>
      </c>
      <c r="AH91" s="17">
        <v>-1</v>
      </c>
      <c r="AI91" s="15"/>
      <c r="AJ91" s="19">
        <f t="shared" si="73"/>
        <v>0.48394688757097626</v>
      </c>
      <c r="AK91" s="17">
        <f t="shared" si="74"/>
        <v>0</v>
      </c>
      <c r="AL91" s="25" t="s">
        <v>683</v>
      </c>
      <c r="AM91" s="18">
        <f t="shared" si="75"/>
        <v>67.998487744549095</v>
      </c>
      <c r="AN91" s="17">
        <f t="shared" si="76"/>
        <v>-1</v>
      </c>
      <c r="AO91" s="15"/>
      <c r="AP91" s="18">
        <f t="shared" si="77"/>
        <v>67.273853217676148</v>
      </c>
      <c r="AQ91" s="17">
        <f t="shared" si="78"/>
        <v>0</v>
      </c>
      <c r="AR91" s="20">
        <f t="shared" si="79"/>
        <v>6</v>
      </c>
      <c r="AT91" s="3"/>
      <c r="AU91" s="3"/>
      <c r="AV91" s="3"/>
    </row>
    <row r="92" spans="1:48" ht="12.75" customHeight="1">
      <c r="A92" s="13">
        <v>90</v>
      </c>
      <c r="B92" s="14">
        <v>41971.787076759261</v>
      </c>
      <c r="C92" s="15" t="s">
        <v>684</v>
      </c>
      <c r="D92" s="15" t="s">
        <v>685</v>
      </c>
      <c r="E92" s="15">
        <v>242667</v>
      </c>
      <c r="F92" s="16">
        <v>1</v>
      </c>
      <c r="G92" s="16">
        <f t="shared" si="54"/>
        <v>2</v>
      </c>
      <c r="H92" s="16">
        <f t="shared" si="55"/>
        <v>4</v>
      </c>
      <c r="I92" s="16">
        <f t="shared" si="56"/>
        <v>2</v>
      </c>
      <c r="J92" s="16">
        <f t="shared" si="57"/>
        <v>6</v>
      </c>
      <c r="K92" s="16">
        <f t="shared" si="58"/>
        <v>6</v>
      </c>
      <c r="L92" s="16">
        <f t="shared" si="59"/>
        <v>7</v>
      </c>
      <c r="M92" s="17">
        <v>2</v>
      </c>
      <c r="N92" s="15" t="s">
        <v>686</v>
      </c>
      <c r="O92" s="18">
        <f t="shared" si="60"/>
        <v>94.824338341068909</v>
      </c>
      <c r="P92" s="17">
        <f t="shared" si="61"/>
        <v>1</v>
      </c>
      <c r="Q92" s="15" t="s">
        <v>687</v>
      </c>
      <c r="R92" s="18">
        <f t="shared" si="62"/>
        <v>86.016202418261003</v>
      </c>
      <c r="S92" s="17">
        <f t="shared" si="63"/>
        <v>1</v>
      </c>
      <c r="T92" s="15" t="s">
        <v>688</v>
      </c>
      <c r="U92" s="18">
        <f t="shared" si="64"/>
        <v>86.016202418261003</v>
      </c>
      <c r="V92" s="17">
        <f t="shared" si="65"/>
        <v>1</v>
      </c>
      <c r="W92" s="15">
        <v>0.68100000000000005</v>
      </c>
      <c r="X92" s="19">
        <f t="shared" si="66"/>
        <v>0.68101214574898783</v>
      </c>
      <c r="Y92" s="17">
        <f t="shared" si="67"/>
        <v>1</v>
      </c>
      <c r="Z92" s="15" t="s">
        <v>689</v>
      </c>
      <c r="AA92" s="18">
        <f t="shared" si="68"/>
        <v>4.7257362696894178</v>
      </c>
      <c r="AB92" s="17">
        <f t="shared" si="80"/>
        <v>1</v>
      </c>
      <c r="AC92" s="15">
        <v>0.996</v>
      </c>
      <c r="AD92" s="19">
        <f t="shared" si="69"/>
        <v>0.68610961986654484</v>
      </c>
      <c r="AE92" s="17">
        <f t="shared" si="70"/>
        <v>-1</v>
      </c>
      <c r="AF92" s="15">
        <v>0.68500000000000005</v>
      </c>
      <c r="AG92" s="19">
        <f t="shared" si="71"/>
        <v>0.4397407920136831</v>
      </c>
      <c r="AH92" s="17">
        <f t="shared" ref="AH92:AH123" si="81">IF(AF92="",0,IF(ABS((AF92-AG92)/AG92)&lt;=0.05,1,-1))</f>
        <v>-1</v>
      </c>
      <c r="AI92" s="15"/>
      <c r="AJ92" s="19">
        <f t="shared" si="73"/>
        <v>0.75844519766787266</v>
      </c>
      <c r="AK92" s="17">
        <f t="shared" si="74"/>
        <v>0</v>
      </c>
      <c r="AL92" s="15" t="s">
        <v>690</v>
      </c>
      <c r="AM92" s="18">
        <f t="shared" si="75"/>
        <v>67.655882067927593</v>
      </c>
      <c r="AN92" s="17">
        <f t="shared" si="76"/>
        <v>1</v>
      </c>
      <c r="AO92" s="15"/>
      <c r="AP92" s="18">
        <f t="shared" si="77"/>
        <v>67.045189101059364</v>
      </c>
      <c r="AQ92" s="17">
        <f t="shared" si="78"/>
        <v>0</v>
      </c>
      <c r="AR92" s="20">
        <f t="shared" si="79"/>
        <v>6</v>
      </c>
      <c r="AT92" s="3"/>
      <c r="AU92" s="3"/>
      <c r="AV92" s="3"/>
    </row>
    <row r="93" spans="1:48" ht="12.75" customHeight="1">
      <c r="A93" s="13">
        <v>91</v>
      </c>
      <c r="B93" s="14">
        <v>41971.764247650455</v>
      </c>
      <c r="C93" s="15" t="s">
        <v>691</v>
      </c>
      <c r="D93" s="15" t="s">
        <v>692</v>
      </c>
      <c r="E93" s="15">
        <v>211488</v>
      </c>
      <c r="F93" s="16">
        <v>1</v>
      </c>
      <c r="G93" s="16">
        <f t="shared" si="54"/>
        <v>2</v>
      </c>
      <c r="H93" s="16">
        <f t="shared" si="55"/>
        <v>1</v>
      </c>
      <c r="I93" s="16">
        <f t="shared" si="56"/>
        <v>1</v>
      </c>
      <c r="J93" s="16">
        <f t="shared" si="57"/>
        <v>4</v>
      </c>
      <c r="K93" s="16">
        <f t="shared" si="58"/>
        <v>8</v>
      </c>
      <c r="L93" s="16">
        <f t="shared" si="59"/>
        <v>8</v>
      </c>
      <c r="M93" s="17">
        <v>2</v>
      </c>
      <c r="N93" s="15"/>
      <c r="O93" s="18">
        <f t="shared" si="60"/>
        <v>93.668911540733575</v>
      </c>
      <c r="P93" s="17">
        <f t="shared" si="61"/>
        <v>0</v>
      </c>
      <c r="Q93" s="15"/>
      <c r="R93" s="18">
        <f t="shared" si="62"/>
        <v>84.78524423902121</v>
      </c>
      <c r="S93" s="17">
        <f t="shared" si="63"/>
        <v>0</v>
      </c>
      <c r="T93" s="15"/>
      <c r="U93" s="18">
        <f t="shared" si="64"/>
        <v>85.754344369101773</v>
      </c>
      <c r="V93" s="17">
        <f t="shared" si="65"/>
        <v>0</v>
      </c>
      <c r="W93" s="15">
        <v>0.68269999999999997</v>
      </c>
      <c r="X93" s="19">
        <f t="shared" si="66"/>
        <v>0.68266666666666664</v>
      </c>
      <c r="Y93" s="17">
        <f t="shared" si="67"/>
        <v>1</v>
      </c>
      <c r="Z93" s="15" t="s">
        <v>693</v>
      </c>
      <c r="AA93" s="18">
        <f t="shared" si="68"/>
        <v>4.4369749923271273</v>
      </c>
      <c r="AB93" s="17">
        <f t="shared" si="80"/>
        <v>-1</v>
      </c>
      <c r="AC93" s="15">
        <v>0.73009999999999997</v>
      </c>
      <c r="AD93" s="19">
        <f t="shared" si="69"/>
        <v>0.73012613638776203</v>
      </c>
      <c r="AE93" s="17">
        <f t="shared" si="70"/>
        <v>1</v>
      </c>
      <c r="AF93" s="15">
        <v>0.47299999999999998</v>
      </c>
      <c r="AG93" s="19">
        <f t="shared" si="71"/>
        <v>0.48050614670408442</v>
      </c>
      <c r="AH93" s="17">
        <f t="shared" si="81"/>
        <v>1</v>
      </c>
      <c r="AI93" s="15">
        <v>0.86</v>
      </c>
      <c r="AJ93" s="19">
        <f t="shared" si="73"/>
        <v>0.75325061928834325</v>
      </c>
      <c r="AK93" s="17">
        <f t="shared" si="74"/>
        <v>1</v>
      </c>
      <c r="AL93" s="15" t="s">
        <v>694</v>
      </c>
      <c r="AM93" s="18">
        <f t="shared" si="75"/>
        <v>69.552954107200591</v>
      </c>
      <c r="AN93" s="17">
        <f t="shared" si="76"/>
        <v>1</v>
      </c>
      <c r="AO93" s="15"/>
      <c r="AP93" s="18">
        <f t="shared" si="77"/>
        <v>69.037749976977935</v>
      </c>
      <c r="AQ93" s="17">
        <f t="shared" si="78"/>
        <v>0</v>
      </c>
      <c r="AR93" s="20">
        <f t="shared" si="79"/>
        <v>6</v>
      </c>
      <c r="AT93" s="3"/>
      <c r="AU93" s="3"/>
      <c r="AV93" s="3"/>
    </row>
    <row r="94" spans="1:48" ht="12.75" customHeight="1">
      <c r="A94" s="13">
        <v>92</v>
      </c>
      <c r="B94" s="14">
        <v>41971.771807164354</v>
      </c>
      <c r="C94" s="15" t="s">
        <v>695</v>
      </c>
      <c r="D94" s="15" t="s">
        <v>696</v>
      </c>
      <c r="E94" s="15">
        <v>241044</v>
      </c>
      <c r="F94" s="16">
        <v>1</v>
      </c>
      <c r="G94" s="16">
        <f t="shared" si="54"/>
        <v>2</v>
      </c>
      <c r="H94" s="16">
        <f t="shared" si="55"/>
        <v>4</v>
      </c>
      <c r="I94" s="16">
        <f t="shared" si="56"/>
        <v>1</v>
      </c>
      <c r="J94" s="16">
        <f t="shared" si="57"/>
        <v>0</v>
      </c>
      <c r="K94" s="16">
        <f t="shared" si="58"/>
        <v>4</v>
      </c>
      <c r="L94" s="16">
        <f t="shared" si="59"/>
        <v>4</v>
      </c>
      <c r="M94" s="17">
        <v>2</v>
      </c>
      <c r="N94" s="15" t="s">
        <v>697</v>
      </c>
      <c r="O94" s="18">
        <f t="shared" si="60"/>
        <v>88.118444870299101</v>
      </c>
      <c r="P94" s="17">
        <f t="shared" si="61"/>
        <v>1</v>
      </c>
      <c r="Q94" s="15" t="s">
        <v>698</v>
      </c>
      <c r="R94" s="18">
        <f t="shared" si="62"/>
        <v>79.545119905986411</v>
      </c>
      <c r="S94" s="17">
        <f t="shared" si="63"/>
        <v>-1</v>
      </c>
      <c r="T94" s="15" t="s">
        <v>699</v>
      </c>
      <c r="U94" s="18">
        <f t="shared" si="64"/>
        <v>78.295732539903412</v>
      </c>
      <c r="V94" s="17">
        <f t="shared" si="65"/>
        <v>1</v>
      </c>
      <c r="W94" s="21">
        <v>0.90628600000000004</v>
      </c>
      <c r="X94" s="19">
        <f t="shared" si="66"/>
        <v>0.90628571428571425</v>
      </c>
      <c r="Y94" s="17">
        <f t="shared" si="67"/>
        <v>1</v>
      </c>
      <c r="Z94" s="15" t="s">
        <v>700</v>
      </c>
      <c r="AA94" s="18">
        <f t="shared" si="68"/>
        <v>4.5593195564972442</v>
      </c>
      <c r="AB94" s="17">
        <f t="shared" si="80"/>
        <v>1</v>
      </c>
      <c r="AC94" s="21">
        <v>0.73012136000000005</v>
      </c>
      <c r="AD94" s="19">
        <f t="shared" si="69"/>
        <v>0.73012613638776136</v>
      </c>
      <c r="AE94" s="17">
        <f t="shared" si="70"/>
        <v>1</v>
      </c>
      <c r="AF94" s="21">
        <v>5.5472311699999999E-3</v>
      </c>
      <c r="AG94" s="19">
        <f t="shared" si="71"/>
        <v>0.48050614670408442</v>
      </c>
      <c r="AH94" s="17">
        <f t="shared" si="81"/>
        <v>-1</v>
      </c>
      <c r="AI94" s="21">
        <v>0.374643</v>
      </c>
      <c r="AJ94" s="19">
        <f t="shared" si="73"/>
        <v>0.60892858626609969</v>
      </c>
      <c r="AK94" s="17">
        <f t="shared" si="74"/>
        <v>-1</v>
      </c>
      <c r="AL94" s="15" t="s">
        <v>701</v>
      </c>
      <c r="AM94" s="18">
        <f t="shared" si="75"/>
        <v>65.998487744549095</v>
      </c>
      <c r="AN94" s="17">
        <f t="shared" si="76"/>
        <v>1</v>
      </c>
      <c r="AO94" s="15"/>
      <c r="AP94" s="18">
        <f t="shared" si="77"/>
        <v>65.373077757212656</v>
      </c>
      <c r="AQ94" s="17">
        <f t="shared" si="78"/>
        <v>0</v>
      </c>
      <c r="AR94" s="20">
        <f t="shared" si="79"/>
        <v>5</v>
      </c>
      <c r="AT94" s="3"/>
      <c r="AU94" s="3"/>
      <c r="AV94" s="3"/>
    </row>
    <row r="95" spans="1:48" ht="12.75" customHeight="1">
      <c r="A95" s="13">
        <v>93</v>
      </c>
      <c r="B95" s="14">
        <v>41971.775933645833</v>
      </c>
      <c r="C95" s="15" t="s">
        <v>702</v>
      </c>
      <c r="D95" s="15" t="s">
        <v>703</v>
      </c>
      <c r="E95" s="15">
        <v>242601</v>
      </c>
      <c r="F95" s="16">
        <v>1</v>
      </c>
      <c r="G95" s="16">
        <f t="shared" si="54"/>
        <v>2</v>
      </c>
      <c r="H95" s="16">
        <f t="shared" si="55"/>
        <v>4</v>
      </c>
      <c r="I95" s="16">
        <f t="shared" si="56"/>
        <v>2</v>
      </c>
      <c r="J95" s="16">
        <f t="shared" si="57"/>
        <v>6</v>
      </c>
      <c r="K95" s="16">
        <f t="shared" si="58"/>
        <v>0</v>
      </c>
      <c r="L95" s="16">
        <f t="shared" si="59"/>
        <v>1</v>
      </c>
      <c r="M95" s="17">
        <v>2</v>
      </c>
      <c r="N95" s="15" t="s">
        <v>704</v>
      </c>
      <c r="O95" s="18">
        <f t="shared" si="60"/>
        <v>93.70113812291936</v>
      </c>
      <c r="P95" s="17">
        <f t="shared" si="61"/>
        <v>1</v>
      </c>
      <c r="Q95" s="15" t="s">
        <v>705</v>
      </c>
      <c r="R95" s="18">
        <f t="shared" si="62"/>
        <v>85.376048995856991</v>
      </c>
      <c r="S95" s="17">
        <f t="shared" si="63"/>
        <v>1</v>
      </c>
      <c r="T95" s="15" t="s">
        <v>706</v>
      </c>
      <c r="U95" s="18">
        <f t="shared" si="64"/>
        <v>79.355449082577366</v>
      </c>
      <c r="V95" s="17">
        <f t="shared" si="65"/>
        <v>1</v>
      </c>
      <c r="W95" s="21">
        <v>0.85633099999999995</v>
      </c>
      <c r="X95" s="19">
        <f t="shared" si="66"/>
        <v>0.85633136094674556</v>
      </c>
      <c r="Y95" s="17">
        <f t="shared" si="67"/>
        <v>1</v>
      </c>
      <c r="Z95" s="15" t="s">
        <v>707</v>
      </c>
      <c r="AA95" s="18">
        <f t="shared" si="68"/>
        <v>5.1188336097887435</v>
      </c>
      <c r="AB95" s="17">
        <f t="shared" si="80"/>
        <v>1</v>
      </c>
      <c r="AC95" s="15">
        <v>0.99585999999999997</v>
      </c>
      <c r="AD95" s="19">
        <f t="shared" si="69"/>
        <v>0.68610961986654462</v>
      </c>
      <c r="AE95" s="17">
        <f t="shared" si="70"/>
        <v>-1</v>
      </c>
      <c r="AF95" s="15">
        <v>5.4400000000000004E-3</v>
      </c>
      <c r="AG95" s="19">
        <f t="shared" si="71"/>
        <v>0.4397407920136831</v>
      </c>
      <c r="AH95" s="17">
        <f t="shared" si="81"/>
        <v>-1</v>
      </c>
      <c r="AI95" s="15">
        <v>0.65</v>
      </c>
      <c r="AJ95" s="19">
        <f t="shared" si="73"/>
        <v>0.52097585285724324</v>
      </c>
      <c r="AK95" s="17">
        <f t="shared" si="74"/>
        <v>-1</v>
      </c>
      <c r="AL95" s="15" t="s">
        <v>708</v>
      </c>
      <c r="AM95" s="18">
        <f t="shared" si="75"/>
        <v>62.394602145473328</v>
      </c>
      <c r="AN95" s="17">
        <f t="shared" si="76"/>
        <v>1</v>
      </c>
      <c r="AO95" s="15"/>
      <c r="AP95" s="18">
        <f t="shared" si="77"/>
        <v>61.309217281311</v>
      </c>
      <c r="AQ95" s="17">
        <f t="shared" si="78"/>
        <v>0</v>
      </c>
      <c r="AR95" s="20">
        <f t="shared" si="79"/>
        <v>5</v>
      </c>
      <c r="AT95" s="3"/>
      <c r="AU95" s="3"/>
      <c r="AV95" s="3"/>
    </row>
    <row r="96" spans="1:48" ht="12.75" customHeight="1">
      <c r="A96" s="13">
        <v>94</v>
      </c>
      <c r="B96" s="14">
        <v>41971.778361631943</v>
      </c>
      <c r="C96" s="15" t="s">
        <v>709</v>
      </c>
      <c r="D96" s="15" t="s">
        <v>710</v>
      </c>
      <c r="E96" s="15">
        <v>239564</v>
      </c>
      <c r="F96" s="16">
        <v>1</v>
      </c>
      <c r="G96" s="16">
        <f t="shared" si="54"/>
        <v>2</v>
      </c>
      <c r="H96" s="16">
        <f t="shared" si="55"/>
        <v>3</v>
      </c>
      <c r="I96" s="16">
        <f t="shared" si="56"/>
        <v>9</v>
      </c>
      <c r="J96" s="16">
        <f t="shared" si="57"/>
        <v>5</v>
      </c>
      <c r="K96" s="16">
        <f t="shared" si="58"/>
        <v>6</v>
      </c>
      <c r="L96" s="16">
        <f t="shared" si="59"/>
        <v>4</v>
      </c>
      <c r="M96" s="17">
        <v>2</v>
      </c>
      <c r="N96" s="15" t="s">
        <v>711</v>
      </c>
      <c r="O96" s="18">
        <f t="shared" si="60"/>
        <v>100.41724328634055</v>
      </c>
      <c r="P96" s="17">
        <f t="shared" si="61"/>
        <v>1</v>
      </c>
      <c r="Q96" s="15" t="s">
        <v>712</v>
      </c>
      <c r="R96" s="18">
        <f t="shared" si="62"/>
        <v>91.843918322027861</v>
      </c>
      <c r="S96" s="17">
        <f t="shared" si="63"/>
        <v>1</v>
      </c>
      <c r="T96" s="15" t="s">
        <v>713</v>
      </c>
      <c r="U96" s="18">
        <f t="shared" si="64"/>
        <v>91.843918322027861</v>
      </c>
      <c r="V96" s="17">
        <f t="shared" si="65"/>
        <v>1</v>
      </c>
      <c r="W96" s="15">
        <v>0.63360000000000005</v>
      </c>
      <c r="X96" s="19">
        <f t="shared" si="66"/>
        <v>0.63359999999999994</v>
      </c>
      <c r="Y96" s="17">
        <f t="shared" si="67"/>
        <v>1</v>
      </c>
      <c r="Z96" s="15" t="s">
        <v>714</v>
      </c>
      <c r="AA96" s="18">
        <f t="shared" si="68"/>
        <v>3.9794000867203758</v>
      </c>
      <c r="AB96" s="17">
        <f t="shared" si="80"/>
        <v>1</v>
      </c>
      <c r="AC96" s="15">
        <v>0.998</v>
      </c>
      <c r="AD96" s="19">
        <f t="shared" si="69"/>
        <v>0.81466501266300639</v>
      </c>
      <c r="AE96" s="17">
        <f t="shared" si="70"/>
        <v>-1</v>
      </c>
      <c r="AF96" s="15">
        <v>5.6100000000000004E-3</v>
      </c>
      <c r="AG96" s="19">
        <f t="shared" si="71"/>
        <v>0.56949449790160278</v>
      </c>
      <c r="AH96" s="17">
        <f t="shared" si="81"/>
        <v>-1</v>
      </c>
      <c r="AI96" s="15">
        <v>0.64</v>
      </c>
      <c r="AJ96" s="19">
        <f t="shared" si="73"/>
        <v>0.48394688757097626</v>
      </c>
      <c r="AK96" s="17">
        <f t="shared" si="74"/>
        <v>-1</v>
      </c>
      <c r="AL96" s="15" t="s">
        <v>715</v>
      </c>
      <c r="AM96" s="18">
        <f t="shared" si="75"/>
        <v>67.998487744549095</v>
      </c>
      <c r="AN96" s="17">
        <f t="shared" si="76"/>
        <v>1</v>
      </c>
      <c r="AO96" s="15"/>
      <c r="AP96" s="18">
        <f t="shared" si="77"/>
        <v>67.215353936446107</v>
      </c>
      <c r="AQ96" s="17">
        <f t="shared" si="78"/>
        <v>0</v>
      </c>
      <c r="AR96" s="20">
        <f t="shared" si="79"/>
        <v>5</v>
      </c>
      <c r="AT96" s="3"/>
      <c r="AU96" s="3"/>
      <c r="AV96" s="3"/>
    </row>
    <row r="97" spans="1:48" ht="12.75" customHeight="1">
      <c r="A97" s="13">
        <v>95</v>
      </c>
      <c r="B97" s="14">
        <v>41971.776066736107</v>
      </c>
      <c r="C97" s="15" t="s">
        <v>716</v>
      </c>
      <c r="D97" s="15" t="s">
        <v>717</v>
      </c>
      <c r="E97" s="15">
        <v>221209</v>
      </c>
      <c r="F97" s="16">
        <v>1</v>
      </c>
      <c r="G97" s="16">
        <f t="shared" si="54"/>
        <v>2</v>
      </c>
      <c r="H97" s="16">
        <f t="shared" si="55"/>
        <v>2</v>
      </c>
      <c r="I97" s="16">
        <f t="shared" si="56"/>
        <v>1</v>
      </c>
      <c r="J97" s="16">
        <f t="shared" si="57"/>
        <v>2</v>
      </c>
      <c r="K97" s="16">
        <f t="shared" si="58"/>
        <v>0</v>
      </c>
      <c r="L97" s="16">
        <f t="shared" si="59"/>
        <v>9</v>
      </c>
      <c r="M97" s="17">
        <v>2</v>
      </c>
      <c r="N97" s="25" t="s">
        <v>718</v>
      </c>
      <c r="O97" s="18">
        <f t="shared" si="60"/>
        <v>90.320756248156385</v>
      </c>
      <c r="P97" s="17">
        <f t="shared" si="61"/>
        <v>-1</v>
      </c>
      <c r="Q97" s="15" t="s">
        <v>719</v>
      </c>
      <c r="R97" s="18">
        <f t="shared" si="62"/>
        <v>81.362848765651947</v>
      </c>
      <c r="S97" s="17">
        <f t="shared" si="63"/>
        <v>1</v>
      </c>
      <c r="T97" s="15" t="s">
        <v>720</v>
      </c>
      <c r="U97" s="18">
        <f t="shared" si="64"/>
        <v>75.342248852372322</v>
      </c>
      <c r="V97" s="17">
        <f t="shared" si="65"/>
        <v>1</v>
      </c>
      <c r="W97" s="15">
        <v>1.23</v>
      </c>
      <c r="X97" s="19">
        <f t="shared" si="66"/>
        <v>1.2304761904761903</v>
      </c>
      <c r="Y97" s="17">
        <f t="shared" si="67"/>
        <v>1</v>
      </c>
      <c r="Z97" s="21" t="s">
        <v>721</v>
      </c>
      <c r="AA97" s="18">
        <f t="shared" si="68"/>
        <v>7.2015930340595693</v>
      </c>
      <c r="AB97" s="17">
        <f t="shared" si="80"/>
        <v>1</v>
      </c>
      <c r="AC97" s="15">
        <v>0.36280000000000001</v>
      </c>
      <c r="AD97" s="19">
        <f t="shared" si="69"/>
        <v>0.36282129461025003</v>
      </c>
      <c r="AE97" s="17">
        <f t="shared" si="70"/>
        <v>1</v>
      </c>
      <c r="AF97" s="15">
        <v>0.19800000000000001</v>
      </c>
      <c r="AG97" s="19">
        <f t="shared" si="71"/>
        <v>0.20176525671344658</v>
      </c>
      <c r="AH97" s="17">
        <f t="shared" si="81"/>
        <v>1</v>
      </c>
      <c r="AI97" s="15">
        <v>0.74539999999999995</v>
      </c>
      <c r="AJ97" s="19">
        <f t="shared" si="73"/>
        <v>0.93519515856269464</v>
      </c>
      <c r="AK97" s="17">
        <f t="shared" si="74"/>
        <v>-1</v>
      </c>
      <c r="AL97" s="25" t="s">
        <v>722</v>
      </c>
      <c r="AM97" s="18">
        <f t="shared" si="75"/>
        <v>61.455404631092932</v>
      </c>
      <c r="AN97" s="17">
        <f t="shared" si="76"/>
        <v>-1</v>
      </c>
      <c r="AO97" s="15"/>
      <c r="AP97" s="18">
        <f t="shared" si="77"/>
        <v>61.027649552601311</v>
      </c>
      <c r="AQ97" s="17">
        <f t="shared" si="78"/>
        <v>0</v>
      </c>
      <c r="AR97" s="20">
        <f t="shared" si="79"/>
        <v>5</v>
      </c>
      <c r="AT97" s="3"/>
      <c r="AU97" s="3"/>
      <c r="AV97" s="3"/>
    </row>
    <row r="98" spans="1:48" ht="12.75" customHeight="1">
      <c r="A98" s="13">
        <v>96</v>
      </c>
      <c r="B98" s="14">
        <v>41971.776756747691</v>
      </c>
      <c r="C98" s="15" t="s">
        <v>723</v>
      </c>
      <c r="D98" s="15" t="s">
        <v>724</v>
      </c>
      <c r="E98" s="15">
        <v>241012</v>
      </c>
      <c r="F98" s="16">
        <v>1</v>
      </c>
      <c r="G98" s="16">
        <f t="shared" si="54"/>
        <v>2</v>
      </c>
      <c r="H98" s="16">
        <f t="shared" si="55"/>
        <v>4</v>
      </c>
      <c r="I98" s="16">
        <f t="shared" si="56"/>
        <v>1</v>
      </c>
      <c r="J98" s="16">
        <f t="shared" si="57"/>
        <v>0</v>
      </c>
      <c r="K98" s="16">
        <f t="shared" si="58"/>
        <v>1</v>
      </c>
      <c r="L98" s="16">
        <f t="shared" si="59"/>
        <v>2</v>
      </c>
      <c r="M98" s="17">
        <v>2</v>
      </c>
      <c r="N98" s="15" t="s">
        <v>725</v>
      </c>
      <c r="O98" s="18">
        <f t="shared" si="60"/>
        <v>87.108300803305099</v>
      </c>
      <c r="P98" s="17">
        <f t="shared" si="61"/>
        <v>1</v>
      </c>
      <c r="Q98" s="15" t="s">
        <v>726</v>
      </c>
      <c r="R98" s="18">
        <f t="shared" si="62"/>
        <v>78.698880000874112</v>
      </c>
      <c r="S98" s="17">
        <f t="shared" si="63"/>
        <v>1</v>
      </c>
      <c r="T98" s="15" t="s">
        <v>727</v>
      </c>
      <c r="U98" s="18">
        <f t="shared" si="64"/>
        <v>74.439192678151301</v>
      </c>
      <c r="V98" s="17">
        <f t="shared" si="65"/>
        <v>1</v>
      </c>
      <c r="W98" s="15">
        <v>1.05725</v>
      </c>
      <c r="X98" s="19">
        <f t="shared" si="66"/>
        <v>1.0572467532467533</v>
      </c>
      <c r="Y98" s="17">
        <f t="shared" si="67"/>
        <v>1</v>
      </c>
      <c r="Z98" s="15" t="s">
        <v>728</v>
      </c>
      <c r="AA98" s="18">
        <f t="shared" si="68"/>
        <v>5.0267535919205049</v>
      </c>
      <c r="AB98" s="17">
        <f t="shared" si="80"/>
        <v>1</v>
      </c>
      <c r="AC98" s="15">
        <v>0.99595699999999998</v>
      </c>
      <c r="AD98" s="19">
        <f t="shared" si="69"/>
        <v>0.68610961986654484</v>
      </c>
      <c r="AE98" s="17">
        <f t="shared" si="70"/>
        <v>-1</v>
      </c>
      <c r="AF98" s="21">
        <v>5.4508400000000002E-3</v>
      </c>
      <c r="AG98" s="19">
        <f t="shared" si="71"/>
        <v>0.4397407920136831</v>
      </c>
      <c r="AH98" s="17">
        <f t="shared" si="81"/>
        <v>-1</v>
      </c>
      <c r="AI98" s="21">
        <v>0.69064899999999996</v>
      </c>
      <c r="AJ98" s="19">
        <f t="shared" si="73"/>
        <v>0.57253377532658756</v>
      </c>
      <c r="AK98" s="17">
        <f t="shared" si="74"/>
        <v>-1</v>
      </c>
      <c r="AL98" s="15" t="s">
        <v>729</v>
      </c>
      <c r="AM98" s="18">
        <f t="shared" si="75"/>
        <v>63.256431643389902</v>
      </c>
      <c r="AN98" s="17">
        <f t="shared" si="76"/>
        <v>1</v>
      </c>
      <c r="AO98" s="15"/>
      <c r="AP98" s="18">
        <f t="shared" si="77"/>
        <v>62.488417105041236</v>
      </c>
      <c r="AQ98" s="17">
        <f t="shared" si="78"/>
        <v>0</v>
      </c>
      <c r="AR98" s="20">
        <f t="shared" si="79"/>
        <v>5</v>
      </c>
      <c r="AT98" s="3"/>
      <c r="AU98" s="3"/>
      <c r="AV98" s="3"/>
    </row>
    <row r="99" spans="1:48" ht="12.75" customHeight="1">
      <c r="A99" s="13">
        <v>97</v>
      </c>
      <c r="B99" s="14">
        <v>41971.778406631951</v>
      </c>
      <c r="C99" s="15" t="s">
        <v>730</v>
      </c>
      <c r="D99" s="15" t="s">
        <v>731</v>
      </c>
      <c r="E99" s="15">
        <v>239523</v>
      </c>
      <c r="F99" s="16">
        <v>1</v>
      </c>
      <c r="G99" s="16">
        <f t="shared" ref="G99:G130" si="82">INT(E99/100000)</f>
        <v>2</v>
      </c>
      <c r="H99" s="16">
        <f t="shared" ref="H99:H130" si="83">INT(($E99-100000*G99)/10000)</f>
        <v>3</v>
      </c>
      <c r="I99" s="16">
        <f t="shared" ref="I99:I130" si="84">INT(($E99-100000*G99-10000*H99)/1000)</f>
        <v>9</v>
      </c>
      <c r="J99" s="16">
        <f t="shared" ref="J99:J130" si="85">INT(($E99-100000*$G99-10000*$H99-1000*$I99)/100)</f>
        <v>5</v>
      </c>
      <c r="K99" s="16">
        <f t="shared" ref="K99:K130" si="86">INT(($E99-100000*$G99-10000*$H99-1000*$I99-100*$J99)/10)</f>
        <v>2</v>
      </c>
      <c r="L99" s="16">
        <f t="shared" ref="L99:L130" si="87">INT(($E99-100000*$G99-10000*$H99-1000*$I99-100*$J99-10*$K99))</f>
        <v>3</v>
      </c>
      <c r="M99" s="17">
        <v>2</v>
      </c>
      <c r="N99" s="15" t="s">
        <v>732</v>
      </c>
      <c r="O99" s="18">
        <f t="shared" ref="O99:O130" si="88">10*LOG10((10^((80+L99+10*LOG10(10000+(K99*10+L99)*100))/10)+10^((90+K99+10*LOG10(1000+(J99*10+K99)*100))/10)+10^((100+I99+10*LOG10(2000+(J99*10+K99)*100))/10))/(16*3600))</f>
        <v>100.0613671964817</v>
      </c>
      <c r="P99" s="17">
        <f t="shared" ref="P99:P130" si="89">IF(N99="",0,IF(EXACT(RIGHT(N99,5),"dB(A)"),IF(ABS(VALUE(LEFT(N99,FIND(" ",N99,1)))-O99)&lt;=0.5,1,-1),-1))</f>
        <v>1</v>
      </c>
      <c r="Q99" s="15" t="s">
        <v>733</v>
      </c>
      <c r="R99" s="18">
        <f t="shared" ref="R99:R130" si="90">10*LOG10((10^((80+L99+10*LOG10(10000+(K99*10+L99)*100))/10)+10^((90+K99+10*LOG10(1000+(J99*10+K99)*100))/10)+10^((100+I99+10*LOG10(2000+(J99*10+K99)*100))/10))/(16*3600))+10*LOG10(7.5/(50+L99))</f>
        <v>91.569221134390801</v>
      </c>
      <c r="S99" s="17">
        <f t="shared" ref="S99:S130" si="91">IF(Q99="",0,IF(EXACT(RIGHT(Q99,5),"dB(A)"),IF(ABS(VALUE(LEFT(Q99,FIND(" ",Q99,1)))-R99)&lt;=0.5,1,-1),-1))</f>
        <v>1</v>
      </c>
      <c r="T99" s="15" t="s">
        <v>734</v>
      </c>
      <c r="U99" s="18">
        <f t="shared" ref="U99:U130" si="92">10*LOG10((10^((80+L99+10*LOG10(10000+(K99*10+L99)*100))/10)+10^((90+K99+10*LOG10(1000+(J99*10+K99)*100))/10)+10^((100+I99+10*LOG10(2000+(J99*10+K99)*100))/10))/(16*3600))+10*LOG10(7.5/(50+L99))+10*LOG10((2+K99)/8)</f>
        <v>88.558921177750989</v>
      </c>
      <c r="V99" s="17">
        <f t="shared" ref="V99:V130" si="93">IF(T99="",0,IF(EXACT(RIGHT(T99,5),"dB(A)"),IF(ABS(VALUE(LEFT(T99,FIND(" ",T99,1)))-U99)&lt;=0.5,1,-1),-1))</f>
        <v>1</v>
      </c>
      <c r="W99" s="15">
        <v>0.80874000000000001</v>
      </c>
      <c r="X99" s="19">
        <f t="shared" ref="X99:X130" si="94">0.16*(200+K99*10+L99)/(10+J99/2)*(1/(2+K99/5)-1/(6+L99/2))</f>
        <v>0.80874666666666661</v>
      </c>
      <c r="Y99" s="17">
        <f t="shared" ref="Y99:Y130" si="95">IF(W99="",0,IF(ABS((W99-X99)/X99)&lt;=0.05,1,-1))</f>
        <v>1</v>
      </c>
      <c r="Z99" s="15" t="s">
        <v>735</v>
      </c>
      <c r="AA99" s="18">
        <f t="shared" ref="AA99:AA130" si="96">10*LOG10((6+L99/2)/(2+K99/5))</f>
        <v>4.94850021680094</v>
      </c>
      <c r="AB99" s="17">
        <f t="shared" si="80"/>
        <v>1</v>
      </c>
      <c r="AC99" s="15">
        <v>0.99604800000000004</v>
      </c>
      <c r="AD99" s="19">
        <f t="shared" ref="AD99:AD130" si="97">1-(((0.00002*10^((90+L99)/20))-(0.00002*10^((80+K99)/20)))/((0.00002*10^((90+L99)/20))+(0.00002*10^((80+K99)/20))))^2</f>
        <v>0.68610961986654428</v>
      </c>
      <c r="AE99" s="17">
        <f t="shared" ref="AE99:AE130" si="98">IF(AC99="",0,IF(ABS((AC99-AD99)/AD99)&lt;=0.05,1,-1))</f>
        <v>-1</v>
      </c>
      <c r="AF99" s="21">
        <v>5.4527519999999999E-3</v>
      </c>
      <c r="AG99" s="19">
        <f t="shared" ref="AG99:AG130" si="99">1-(1-10^(((85+K99/2)-(90+L99/2))/10))/(1+10^(((85+K99/2)-(90+L99/2))/10))</f>
        <v>0.4397407920136831</v>
      </c>
      <c r="AH99" s="17">
        <f t="shared" si="81"/>
        <v>-1</v>
      </c>
      <c r="AI99" s="21">
        <v>0.72413329999999998</v>
      </c>
      <c r="AJ99" s="19">
        <f t="shared" ref="AJ99:AJ130" si="100">1-10^(((85+K99/2)-(90+L99))/10)*((1+L99/20+2*(0.2+K99/100))/(1+L99/20))^2</f>
        <v>0.61858429803608139</v>
      </c>
      <c r="AK99" s="17">
        <f t="shared" ref="AK99:AK130" si="101">IF(AI99="",0,IF(ABS((AI99-AJ99)/AJ99)&lt;=0.15,1,-1))</f>
        <v>-1</v>
      </c>
      <c r="AL99" s="15" t="s">
        <v>736</v>
      </c>
      <c r="AM99" s="18">
        <f t="shared" ref="AM99:AM130" si="102">10*LOG10(10^((60+K99)/10)+10^((60+K99-(1+L99/3))/10))</f>
        <v>64.1244260279434</v>
      </c>
      <c r="AN99" s="17">
        <f t="shared" ref="AN99:AN130" si="103">IF(AL99="",0,IF(EXACT(RIGHT(AL99,5),"dB(A)"),IF(ABS(VALUE(LEFT(AL99,FIND(" ",AL99,1)))-AM99)&lt;=0.5,1,-1),-1))</f>
        <v>1</v>
      </c>
      <c r="AO99" s="15"/>
      <c r="AP99" s="18">
        <f t="shared" ref="AP99:AP130" si="104">10*LOG10(10^((60+K99)/10)+10^((60+K99-(1+L99/3)+10*LOG10((10+L99)/((10+L99)+2*(4+J99/3))))/10))</f>
        <v>63.26159601535737</v>
      </c>
      <c r="AQ99" s="17">
        <f t="shared" ref="AQ99:AQ130" si="105">IF(AO99="",0,IF(EXACT(RIGHT(AO99,5),"dB(A)"),IF(ABS(VALUE(LEFT(AO99,FIND(" ",AO99,1)))-AP99)&lt;=0.5,1,-1),-1))</f>
        <v>0</v>
      </c>
      <c r="AR99" s="20">
        <f t="shared" ref="AR99:AR130" si="106">M99+P99+S99+V99+Y99+AB99+AE99+AH99+AK99+AN99+AQ99</f>
        <v>5</v>
      </c>
      <c r="AT99" s="3"/>
      <c r="AU99" s="3"/>
      <c r="AV99" s="3"/>
    </row>
    <row r="100" spans="1:48" ht="12.75" customHeight="1">
      <c r="A100" s="13">
        <v>98</v>
      </c>
      <c r="B100" s="14">
        <v>41971.779090960641</v>
      </c>
      <c r="C100" s="15" t="s">
        <v>737</v>
      </c>
      <c r="D100" s="15" t="s">
        <v>738</v>
      </c>
      <c r="E100" s="15">
        <v>233604</v>
      </c>
      <c r="F100" s="16">
        <v>1</v>
      </c>
      <c r="G100" s="16">
        <f t="shared" si="82"/>
        <v>2</v>
      </c>
      <c r="H100" s="16">
        <f t="shared" si="83"/>
        <v>3</v>
      </c>
      <c r="I100" s="16">
        <f t="shared" si="84"/>
        <v>3</v>
      </c>
      <c r="J100" s="16">
        <f t="shared" si="85"/>
        <v>6</v>
      </c>
      <c r="K100" s="16">
        <f t="shared" si="86"/>
        <v>0</v>
      </c>
      <c r="L100" s="16">
        <f t="shared" si="87"/>
        <v>4</v>
      </c>
      <c r="M100" s="17">
        <v>2</v>
      </c>
      <c r="N100" s="15" t="s">
        <v>739</v>
      </c>
      <c r="O100" s="18">
        <f t="shared" si="88"/>
        <v>94.680634605551859</v>
      </c>
      <c r="P100" s="17">
        <f t="shared" si="89"/>
        <v>1</v>
      </c>
      <c r="Q100" s="15"/>
      <c r="R100" s="18">
        <f t="shared" si="90"/>
        <v>86.107309641239169</v>
      </c>
      <c r="S100" s="17">
        <f t="shared" si="91"/>
        <v>0</v>
      </c>
      <c r="T100" s="15"/>
      <c r="U100" s="18">
        <f t="shared" si="92"/>
        <v>80.086709727959544</v>
      </c>
      <c r="V100" s="17">
        <f t="shared" si="93"/>
        <v>0</v>
      </c>
      <c r="W100" s="15">
        <v>0.94199999999999995</v>
      </c>
      <c r="X100" s="19">
        <f t="shared" si="94"/>
        <v>0.94153846153846144</v>
      </c>
      <c r="Y100" s="17">
        <f t="shared" si="95"/>
        <v>1</v>
      </c>
      <c r="Z100" s="15" t="s">
        <v>740</v>
      </c>
      <c r="AA100" s="18">
        <f t="shared" si="96"/>
        <v>6.0205999132796242</v>
      </c>
      <c r="AB100" s="17">
        <f t="shared" si="80"/>
        <v>-1</v>
      </c>
      <c r="AC100" s="15">
        <v>0.55400000000000005</v>
      </c>
      <c r="AD100" s="19">
        <f t="shared" si="97"/>
        <v>0.55467742663364428</v>
      </c>
      <c r="AE100" s="17">
        <f t="shared" si="98"/>
        <v>1</v>
      </c>
      <c r="AF100" s="15"/>
      <c r="AG100" s="19">
        <f t="shared" si="99"/>
        <v>0.33267506163312377</v>
      </c>
      <c r="AH100" s="17">
        <f t="shared" si="81"/>
        <v>0</v>
      </c>
      <c r="AI100" s="15"/>
      <c r="AJ100" s="19">
        <f t="shared" si="100"/>
        <v>0.77619103790325927</v>
      </c>
      <c r="AK100" s="17">
        <f t="shared" si="101"/>
        <v>0</v>
      </c>
      <c r="AL100" s="15" t="s">
        <v>741</v>
      </c>
      <c r="AM100" s="18">
        <f t="shared" si="102"/>
        <v>61.998487744549095</v>
      </c>
      <c r="AN100" s="17">
        <f t="shared" si="103"/>
        <v>1</v>
      </c>
      <c r="AO100" s="15"/>
      <c r="AP100" s="18">
        <f t="shared" si="104"/>
        <v>61.188086183550261</v>
      </c>
      <c r="AQ100" s="17">
        <f t="shared" si="105"/>
        <v>0</v>
      </c>
      <c r="AR100" s="20">
        <f t="shared" si="106"/>
        <v>5</v>
      </c>
      <c r="AT100" s="3"/>
      <c r="AU100" s="3"/>
      <c r="AV100" s="3"/>
    </row>
    <row r="101" spans="1:48" ht="12.75" customHeight="1">
      <c r="A101" s="13">
        <v>99</v>
      </c>
      <c r="B101" s="14">
        <v>41971.782834247686</v>
      </c>
      <c r="C101" s="15" t="s">
        <v>742</v>
      </c>
      <c r="D101" s="15" t="s">
        <v>743</v>
      </c>
      <c r="E101" s="15">
        <v>243209</v>
      </c>
      <c r="F101" s="16">
        <v>1</v>
      </c>
      <c r="G101" s="16">
        <f t="shared" si="82"/>
        <v>2</v>
      </c>
      <c r="H101" s="16">
        <f t="shared" si="83"/>
        <v>4</v>
      </c>
      <c r="I101" s="16">
        <f t="shared" si="84"/>
        <v>3</v>
      </c>
      <c r="J101" s="16">
        <f t="shared" si="85"/>
        <v>2</v>
      </c>
      <c r="K101" s="16">
        <f t="shared" si="86"/>
        <v>0</v>
      </c>
      <c r="L101" s="16">
        <f t="shared" si="87"/>
        <v>9</v>
      </c>
      <c r="M101" s="17">
        <v>2</v>
      </c>
      <c r="N101" s="15" t="s">
        <v>744</v>
      </c>
      <c r="O101" s="18">
        <f t="shared" si="88"/>
        <v>92.008498825459881</v>
      </c>
      <c r="P101" s="17">
        <f t="shared" si="89"/>
        <v>1</v>
      </c>
      <c r="Q101" s="15" t="s">
        <v>745</v>
      </c>
      <c r="R101" s="18">
        <f t="shared" si="90"/>
        <v>83.050591342955443</v>
      </c>
      <c r="S101" s="17">
        <f t="shared" si="91"/>
        <v>-1</v>
      </c>
      <c r="T101" s="15" t="s">
        <v>746</v>
      </c>
      <c r="U101" s="18">
        <f t="shared" si="92"/>
        <v>77.029991429675817</v>
      </c>
      <c r="V101" s="17">
        <f t="shared" si="93"/>
        <v>-1</v>
      </c>
      <c r="W101" s="21">
        <v>1.2304759999999999</v>
      </c>
      <c r="X101" s="19">
        <f t="shared" si="94"/>
        <v>1.2304761904761903</v>
      </c>
      <c r="Y101" s="17">
        <f t="shared" si="95"/>
        <v>1</v>
      </c>
      <c r="Z101" s="15" t="s">
        <v>747</v>
      </c>
      <c r="AA101" s="18">
        <f t="shared" si="96"/>
        <v>7.2015930340595693</v>
      </c>
      <c r="AB101" s="17">
        <f t="shared" si="80"/>
        <v>1</v>
      </c>
      <c r="AC101" s="15">
        <v>0.36280000000000001</v>
      </c>
      <c r="AD101" s="19">
        <f t="shared" si="97"/>
        <v>0.36282129461025003</v>
      </c>
      <c r="AE101" s="17">
        <f t="shared" si="98"/>
        <v>1</v>
      </c>
      <c r="AF101" s="21">
        <v>0.19820099999999999</v>
      </c>
      <c r="AG101" s="19">
        <f t="shared" si="99"/>
        <v>0.20176525671344658</v>
      </c>
      <c r="AH101" s="17">
        <f t="shared" si="81"/>
        <v>1</v>
      </c>
      <c r="AI101" s="21">
        <v>0.74543199999999998</v>
      </c>
      <c r="AJ101" s="19">
        <f t="shared" si="100"/>
        <v>0.93519515856269464</v>
      </c>
      <c r="AK101" s="17">
        <f t="shared" si="101"/>
        <v>-1</v>
      </c>
      <c r="AL101" s="15" t="s">
        <v>748</v>
      </c>
      <c r="AM101" s="18">
        <f t="shared" si="102"/>
        <v>61.455404631092932</v>
      </c>
      <c r="AN101" s="17">
        <f t="shared" si="103"/>
        <v>1</v>
      </c>
      <c r="AO101" s="15"/>
      <c r="AP101" s="18">
        <f t="shared" si="104"/>
        <v>61.027649552601311</v>
      </c>
      <c r="AQ101" s="17">
        <f t="shared" si="105"/>
        <v>0</v>
      </c>
      <c r="AR101" s="20">
        <f t="shared" si="106"/>
        <v>5</v>
      </c>
      <c r="AT101" s="3"/>
      <c r="AU101" s="3"/>
      <c r="AV101" s="3"/>
    </row>
    <row r="102" spans="1:48" ht="12.75" customHeight="1">
      <c r="A102" s="13">
        <v>100</v>
      </c>
      <c r="B102" s="14">
        <v>41971.779375972219</v>
      </c>
      <c r="C102" s="15" t="s">
        <v>749</v>
      </c>
      <c r="D102" s="15" t="s">
        <v>750</v>
      </c>
      <c r="E102" s="15">
        <v>239619</v>
      </c>
      <c r="F102" s="16">
        <v>1</v>
      </c>
      <c r="G102" s="16">
        <f t="shared" si="82"/>
        <v>2</v>
      </c>
      <c r="H102" s="16">
        <f t="shared" si="83"/>
        <v>3</v>
      </c>
      <c r="I102" s="16">
        <f t="shared" si="84"/>
        <v>9</v>
      </c>
      <c r="J102" s="16">
        <f t="shared" si="85"/>
        <v>6</v>
      </c>
      <c r="K102" s="16">
        <f t="shared" si="86"/>
        <v>1</v>
      </c>
      <c r="L102" s="16">
        <f t="shared" si="87"/>
        <v>9</v>
      </c>
      <c r="M102" s="17">
        <v>2</v>
      </c>
      <c r="N102" s="15" t="s">
        <v>751</v>
      </c>
      <c r="O102" s="18">
        <f t="shared" si="88"/>
        <v>100.60302144372483</v>
      </c>
      <c r="P102" s="17">
        <f t="shared" si="89"/>
        <v>-1</v>
      </c>
      <c r="Q102" s="15" t="s">
        <v>752</v>
      </c>
      <c r="R102" s="18">
        <f t="shared" si="90"/>
        <v>91.645113961220389</v>
      </c>
      <c r="S102" s="17">
        <f t="shared" si="91"/>
        <v>1</v>
      </c>
      <c r="T102" s="15" t="s">
        <v>753</v>
      </c>
      <c r="U102" s="18">
        <f t="shared" si="92"/>
        <v>87.385426638497577</v>
      </c>
      <c r="V102" s="17">
        <f t="shared" si="93"/>
        <v>1</v>
      </c>
      <c r="W102" s="21">
        <v>0.968472</v>
      </c>
      <c r="X102" s="19">
        <f t="shared" si="94"/>
        <v>0.96847152847152851</v>
      </c>
      <c r="Y102" s="17">
        <f t="shared" si="95"/>
        <v>1</v>
      </c>
      <c r="Z102" s="15" t="s">
        <v>754</v>
      </c>
      <c r="AA102" s="18">
        <f t="shared" si="96"/>
        <v>6.7876661824773175</v>
      </c>
      <c r="AB102" s="17">
        <f t="shared" si="80"/>
        <v>1</v>
      </c>
      <c r="AC102" s="15">
        <v>0.99</v>
      </c>
      <c r="AD102" s="19">
        <f t="shared" si="97"/>
        <v>0.3972520136281763</v>
      </c>
      <c r="AE102" s="17">
        <f t="shared" si="98"/>
        <v>-1</v>
      </c>
      <c r="AF102" s="21">
        <v>5.2494999999999998E-3</v>
      </c>
      <c r="AG102" s="19">
        <f t="shared" si="99"/>
        <v>0.22363153955623394</v>
      </c>
      <c r="AH102" s="17">
        <f t="shared" si="81"/>
        <v>-1</v>
      </c>
      <c r="AI102" s="21">
        <v>0.94239321899999995</v>
      </c>
      <c r="AJ102" s="19">
        <f t="shared" si="100"/>
        <v>0.92570711755563839</v>
      </c>
      <c r="AK102" s="17">
        <f t="shared" si="101"/>
        <v>1</v>
      </c>
      <c r="AL102" s="15" t="s">
        <v>755</v>
      </c>
      <c r="AM102" s="18">
        <f t="shared" si="102"/>
        <v>62.455404631092939</v>
      </c>
      <c r="AN102" s="17">
        <f t="shared" si="103"/>
        <v>1</v>
      </c>
      <c r="AO102" s="15"/>
      <c r="AP102" s="18">
        <f t="shared" si="104"/>
        <v>61.948207884828186</v>
      </c>
      <c r="AQ102" s="17">
        <f t="shared" si="105"/>
        <v>0</v>
      </c>
      <c r="AR102" s="20">
        <f t="shared" si="106"/>
        <v>5</v>
      </c>
      <c r="AT102" s="3"/>
      <c r="AU102" s="3"/>
      <c r="AV102" s="3"/>
    </row>
    <row r="103" spans="1:48" ht="12.75" customHeight="1">
      <c r="A103" s="13">
        <v>101</v>
      </c>
      <c r="B103" s="14">
        <v>41971.779503668979</v>
      </c>
      <c r="C103" s="15" t="s">
        <v>756</v>
      </c>
      <c r="D103" s="15" t="s">
        <v>757</v>
      </c>
      <c r="E103" s="15">
        <v>257194</v>
      </c>
      <c r="F103" s="16">
        <v>1</v>
      </c>
      <c r="G103" s="16">
        <f t="shared" si="82"/>
        <v>2</v>
      </c>
      <c r="H103" s="16">
        <f t="shared" si="83"/>
        <v>5</v>
      </c>
      <c r="I103" s="16">
        <f t="shared" si="84"/>
        <v>7</v>
      </c>
      <c r="J103" s="16">
        <f t="shared" si="85"/>
        <v>1</v>
      </c>
      <c r="K103" s="16">
        <f t="shared" si="86"/>
        <v>9</v>
      </c>
      <c r="L103" s="16">
        <f t="shared" si="87"/>
        <v>4</v>
      </c>
      <c r="M103" s="17">
        <v>2</v>
      </c>
      <c r="N103" s="15" t="s">
        <v>758</v>
      </c>
      <c r="O103" s="18">
        <f t="shared" si="88"/>
        <v>95.886054708460307</v>
      </c>
      <c r="P103" s="17">
        <f t="shared" si="89"/>
        <v>1</v>
      </c>
      <c r="Q103" s="15" t="s">
        <v>759</v>
      </c>
      <c r="R103" s="18">
        <f t="shared" si="90"/>
        <v>87.312729744147617</v>
      </c>
      <c r="S103" s="17">
        <f t="shared" si="91"/>
        <v>1</v>
      </c>
      <c r="T103" s="15" t="s">
        <v>760</v>
      </c>
      <c r="U103" s="18">
        <f t="shared" si="92"/>
        <v>88.695756725810426</v>
      </c>
      <c r="V103" s="17">
        <f t="shared" si="93"/>
        <v>1</v>
      </c>
      <c r="W103" s="15">
        <v>0.129</v>
      </c>
      <c r="X103" s="19">
        <f t="shared" si="94"/>
        <v>0.61894736842105247</v>
      </c>
      <c r="Y103" s="17">
        <f t="shared" si="95"/>
        <v>-1</v>
      </c>
      <c r="Z103" s="15" t="s">
        <v>761</v>
      </c>
      <c r="AA103" s="18">
        <f t="shared" si="96"/>
        <v>3.2330639037513342</v>
      </c>
      <c r="AB103" s="17">
        <f t="shared" si="80"/>
        <v>-1</v>
      </c>
      <c r="AC103" s="15">
        <v>0.92200000000000004</v>
      </c>
      <c r="AD103" s="19">
        <f t="shared" si="97"/>
        <v>0.92152718332087136</v>
      </c>
      <c r="AE103" s="17">
        <f t="shared" si="98"/>
        <v>1</v>
      </c>
      <c r="AF103" s="15">
        <v>0.71099999999999997</v>
      </c>
      <c r="AG103" s="19">
        <f t="shared" si="99"/>
        <v>0.71987000039422977</v>
      </c>
      <c r="AH103" s="17">
        <f t="shared" si="81"/>
        <v>1</v>
      </c>
      <c r="AI103" s="15">
        <v>0.47299999999999998</v>
      </c>
      <c r="AJ103" s="19">
        <f t="shared" si="100"/>
        <v>0.21931198441134692</v>
      </c>
      <c r="AK103" s="17">
        <f t="shared" si="101"/>
        <v>-1</v>
      </c>
      <c r="AL103" s="15" t="s">
        <v>762</v>
      </c>
      <c r="AM103" s="18">
        <f t="shared" si="102"/>
        <v>70.998487744549095</v>
      </c>
      <c r="AN103" s="17">
        <f t="shared" si="103"/>
        <v>1</v>
      </c>
      <c r="AO103" s="15"/>
      <c r="AP103" s="18">
        <f t="shared" si="104"/>
        <v>70.338315610510151</v>
      </c>
      <c r="AQ103" s="17">
        <f t="shared" si="105"/>
        <v>0</v>
      </c>
      <c r="AR103" s="20">
        <f t="shared" si="106"/>
        <v>5</v>
      </c>
      <c r="AT103" s="3"/>
      <c r="AU103" s="3"/>
      <c r="AV103" s="3"/>
    </row>
    <row r="104" spans="1:48" ht="12.75" customHeight="1">
      <c r="A104" s="13">
        <v>102</v>
      </c>
      <c r="B104" s="14">
        <v>41971.780562905093</v>
      </c>
      <c r="C104" s="15" t="s">
        <v>763</v>
      </c>
      <c r="D104" s="15" t="s">
        <v>764</v>
      </c>
      <c r="E104" s="15">
        <v>258912</v>
      </c>
      <c r="F104" s="16">
        <v>1</v>
      </c>
      <c r="G104" s="16">
        <f t="shared" si="82"/>
        <v>2</v>
      </c>
      <c r="H104" s="16">
        <f t="shared" si="83"/>
        <v>5</v>
      </c>
      <c r="I104" s="16">
        <f t="shared" si="84"/>
        <v>8</v>
      </c>
      <c r="J104" s="16">
        <f t="shared" si="85"/>
        <v>9</v>
      </c>
      <c r="K104" s="16">
        <f t="shared" si="86"/>
        <v>1</v>
      </c>
      <c r="L104" s="16">
        <f t="shared" si="87"/>
        <v>2</v>
      </c>
      <c r="M104" s="17">
        <v>2</v>
      </c>
      <c r="N104" s="15"/>
      <c r="O104" s="18">
        <f t="shared" si="88"/>
        <v>100.9379418741872</v>
      </c>
      <c r="P104" s="17">
        <f t="shared" si="89"/>
        <v>0</v>
      </c>
      <c r="Q104" s="15"/>
      <c r="R104" s="18">
        <f t="shared" si="90"/>
        <v>92.528521071756217</v>
      </c>
      <c r="S104" s="17">
        <f t="shared" si="91"/>
        <v>0</v>
      </c>
      <c r="T104" s="15"/>
      <c r="U104" s="18">
        <f t="shared" si="92"/>
        <v>88.268833749033405</v>
      </c>
      <c r="V104" s="17">
        <f t="shared" si="93"/>
        <v>0</v>
      </c>
      <c r="W104" s="15">
        <v>0.72914000000000001</v>
      </c>
      <c r="X104" s="19">
        <f t="shared" si="94"/>
        <v>0.7291356918943126</v>
      </c>
      <c r="Y104" s="17">
        <f t="shared" si="95"/>
        <v>1</v>
      </c>
      <c r="Z104" s="15" t="s">
        <v>765</v>
      </c>
      <c r="AA104" s="18">
        <f t="shared" si="96"/>
        <v>5.0267535919205049</v>
      </c>
      <c r="AB104" s="17">
        <f t="shared" si="80"/>
        <v>-1</v>
      </c>
      <c r="AC104" s="15">
        <v>0.68861000000000006</v>
      </c>
      <c r="AD104" s="19">
        <f t="shared" si="97"/>
        <v>0.68610961986654484</v>
      </c>
      <c r="AE104" s="17">
        <f t="shared" si="98"/>
        <v>1</v>
      </c>
      <c r="AF104" s="15">
        <v>0.43259999999999998</v>
      </c>
      <c r="AG104" s="19">
        <f t="shared" si="99"/>
        <v>0.4397407920136831</v>
      </c>
      <c r="AH104" s="17">
        <f t="shared" si="81"/>
        <v>1</v>
      </c>
      <c r="AI104" s="15"/>
      <c r="AJ104" s="19">
        <f t="shared" si="100"/>
        <v>0.57253377532658756</v>
      </c>
      <c r="AK104" s="17">
        <f t="shared" si="101"/>
        <v>0</v>
      </c>
      <c r="AL104" s="15" t="s">
        <v>766</v>
      </c>
      <c r="AM104" s="18">
        <f t="shared" si="102"/>
        <v>63.256431643389902</v>
      </c>
      <c r="AN104" s="17">
        <f t="shared" si="103"/>
        <v>1</v>
      </c>
      <c r="AO104" s="15"/>
      <c r="AP104" s="18">
        <f t="shared" si="104"/>
        <v>62.187415905637742</v>
      </c>
      <c r="AQ104" s="17">
        <f t="shared" si="105"/>
        <v>0</v>
      </c>
      <c r="AR104" s="20">
        <f t="shared" si="106"/>
        <v>5</v>
      </c>
      <c r="AT104" s="3"/>
      <c r="AU104" s="3"/>
      <c r="AV104" s="3"/>
    </row>
    <row r="105" spans="1:48" ht="12.75" customHeight="1">
      <c r="A105" s="13">
        <v>103</v>
      </c>
      <c r="B105" s="14">
        <v>41971.781281030097</v>
      </c>
      <c r="C105" s="15" t="s">
        <v>767</v>
      </c>
      <c r="D105" s="15" t="s">
        <v>768</v>
      </c>
      <c r="E105" s="15">
        <v>239476</v>
      </c>
      <c r="F105" s="16">
        <v>1</v>
      </c>
      <c r="G105" s="16">
        <f t="shared" si="82"/>
        <v>2</v>
      </c>
      <c r="H105" s="16">
        <f t="shared" si="83"/>
        <v>3</v>
      </c>
      <c r="I105" s="16">
        <f t="shared" si="84"/>
        <v>9</v>
      </c>
      <c r="J105" s="16">
        <f t="shared" si="85"/>
        <v>4</v>
      </c>
      <c r="K105" s="16">
        <f t="shared" si="86"/>
        <v>7</v>
      </c>
      <c r="L105" s="16">
        <f t="shared" si="87"/>
        <v>6</v>
      </c>
      <c r="M105" s="17">
        <v>2</v>
      </c>
      <c r="N105" s="15" t="s">
        <v>769</v>
      </c>
      <c r="O105" s="18">
        <f t="shared" si="88"/>
        <v>99.937532285809283</v>
      </c>
      <c r="P105" s="17">
        <f t="shared" si="89"/>
        <v>1</v>
      </c>
      <c r="Q105" s="15" t="s">
        <v>770</v>
      </c>
      <c r="R105" s="18">
        <f t="shared" si="90"/>
        <v>91.206264649664277</v>
      </c>
      <c r="S105" s="17">
        <f t="shared" si="91"/>
        <v>1</v>
      </c>
      <c r="T105" s="15" t="s">
        <v>771</v>
      </c>
      <c r="U105" s="18">
        <f t="shared" si="92"/>
        <v>91.717789874138091</v>
      </c>
      <c r="V105" s="17">
        <f t="shared" si="93"/>
        <v>1</v>
      </c>
      <c r="W105" s="21">
        <v>0.67346405200000004</v>
      </c>
      <c r="X105" s="19">
        <f t="shared" si="94"/>
        <v>0.67346405228758177</v>
      </c>
      <c r="Y105" s="17">
        <f t="shared" si="95"/>
        <v>1</v>
      </c>
      <c r="Z105" s="15" t="s">
        <v>772</v>
      </c>
      <c r="AA105" s="18">
        <f t="shared" si="96"/>
        <v>4.2276359239706975</v>
      </c>
      <c r="AB105" s="17">
        <f t="shared" si="80"/>
        <v>1</v>
      </c>
      <c r="AC105" s="21">
        <v>0.99758129539999996</v>
      </c>
      <c r="AD105" s="19">
        <f t="shared" si="97"/>
        <v>0.77321635449066306</v>
      </c>
      <c r="AE105" s="17">
        <f t="shared" si="98"/>
        <v>-1</v>
      </c>
      <c r="AF105" s="21">
        <v>5.5209999999999999E-3</v>
      </c>
      <c r="AG105" s="19">
        <f t="shared" si="99"/>
        <v>0.52378193491916269</v>
      </c>
      <c r="AH105" s="17">
        <f t="shared" si="81"/>
        <v>-1</v>
      </c>
      <c r="AI105" s="21">
        <v>0.74830509000000001</v>
      </c>
      <c r="AJ105" s="19">
        <f t="shared" si="100"/>
        <v>0.64375486564332685</v>
      </c>
      <c r="AK105" s="17">
        <f t="shared" si="101"/>
        <v>-1</v>
      </c>
      <c r="AL105" s="15" t="s">
        <v>773</v>
      </c>
      <c r="AM105" s="18">
        <f t="shared" si="102"/>
        <v>68.764348624364857</v>
      </c>
      <c r="AN105" s="17">
        <f t="shared" si="103"/>
        <v>1</v>
      </c>
      <c r="AO105" s="15"/>
      <c r="AP105" s="18">
        <f t="shared" si="104"/>
        <v>68.141812605220522</v>
      </c>
      <c r="AQ105" s="17">
        <f t="shared" si="105"/>
        <v>0</v>
      </c>
      <c r="AR105" s="20">
        <f t="shared" si="106"/>
        <v>5</v>
      </c>
      <c r="AT105" s="3"/>
      <c r="AU105" s="3"/>
      <c r="AV105" s="3"/>
    </row>
    <row r="106" spans="1:48" ht="12.75" customHeight="1">
      <c r="A106" s="13">
        <v>104</v>
      </c>
      <c r="B106" s="14">
        <v>41971.781672534715</v>
      </c>
      <c r="C106" s="15" t="s">
        <v>774</v>
      </c>
      <c r="D106" s="15" t="s">
        <v>775</v>
      </c>
      <c r="E106" s="15">
        <v>239653</v>
      </c>
      <c r="F106" s="16">
        <v>1</v>
      </c>
      <c r="G106" s="16">
        <f t="shared" si="82"/>
        <v>2</v>
      </c>
      <c r="H106" s="16">
        <f t="shared" si="83"/>
        <v>3</v>
      </c>
      <c r="I106" s="16">
        <f t="shared" si="84"/>
        <v>9</v>
      </c>
      <c r="J106" s="16">
        <f t="shared" si="85"/>
        <v>6</v>
      </c>
      <c r="K106" s="16">
        <f t="shared" si="86"/>
        <v>5</v>
      </c>
      <c r="L106" s="16">
        <f t="shared" si="87"/>
        <v>3</v>
      </c>
      <c r="M106" s="17">
        <v>2</v>
      </c>
      <c r="N106" s="15" t="s">
        <v>776</v>
      </c>
      <c r="O106" s="18">
        <f t="shared" si="88"/>
        <v>100.858829731204</v>
      </c>
      <c r="P106" s="17">
        <f t="shared" si="89"/>
        <v>1</v>
      </c>
      <c r="Q106" s="15" t="s">
        <v>777</v>
      </c>
      <c r="R106" s="18">
        <f t="shared" si="90"/>
        <v>92.366683669113101</v>
      </c>
      <c r="S106" s="17">
        <f t="shared" si="91"/>
        <v>1</v>
      </c>
      <c r="T106" s="15" t="s">
        <v>778</v>
      </c>
      <c r="U106" s="18">
        <f t="shared" si="92"/>
        <v>91.786764199336233</v>
      </c>
      <c r="V106" s="17">
        <f t="shared" si="93"/>
        <v>1</v>
      </c>
      <c r="W106" s="15">
        <v>0.62</v>
      </c>
      <c r="X106" s="19">
        <f t="shared" si="94"/>
        <v>0.62276923076923074</v>
      </c>
      <c r="Y106" s="17">
        <f t="shared" si="95"/>
        <v>1</v>
      </c>
      <c r="Z106" s="15" t="s">
        <v>779</v>
      </c>
      <c r="AA106" s="18">
        <f t="shared" si="96"/>
        <v>3.9794000867203758</v>
      </c>
      <c r="AB106" s="17">
        <f t="shared" si="80"/>
        <v>1</v>
      </c>
      <c r="AC106" s="15">
        <v>0.996</v>
      </c>
      <c r="AD106" s="19">
        <f t="shared" si="97"/>
        <v>0.8146650126630065</v>
      </c>
      <c r="AE106" s="17">
        <f t="shared" si="98"/>
        <v>-1</v>
      </c>
      <c r="AF106" s="15">
        <v>5.5999999999999999E-3</v>
      </c>
      <c r="AG106" s="19">
        <f t="shared" si="99"/>
        <v>0.56949449790160278</v>
      </c>
      <c r="AH106" s="17">
        <f t="shared" si="81"/>
        <v>-1</v>
      </c>
      <c r="AI106" s="15">
        <v>0.59</v>
      </c>
      <c r="AJ106" s="19">
        <f t="shared" si="100"/>
        <v>0.41980737010453884</v>
      </c>
      <c r="AK106" s="17">
        <f t="shared" si="101"/>
        <v>-1</v>
      </c>
      <c r="AL106" s="15" t="s">
        <v>780</v>
      </c>
      <c r="AM106" s="18">
        <f t="shared" si="102"/>
        <v>67.1244260279434</v>
      </c>
      <c r="AN106" s="17">
        <f t="shared" si="103"/>
        <v>1</v>
      </c>
      <c r="AO106" s="15"/>
      <c r="AP106" s="18">
        <f t="shared" si="104"/>
        <v>66.232300635438435</v>
      </c>
      <c r="AQ106" s="17">
        <f t="shared" si="105"/>
        <v>0</v>
      </c>
      <c r="AR106" s="20">
        <f t="shared" si="106"/>
        <v>5</v>
      </c>
      <c r="AT106" s="3"/>
      <c r="AU106" s="3"/>
      <c r="AV106" s="3"/>
    </row>
    <row r="107" spans="1:48" ht="12.75" customHeight="1">
      <c r="A107" s="13">
        <v>105</v>
      </c>
      <c r="B107" s="14">
        <v>41971.781962048612</v>
      </c>
      <c r="C107" s="15" t="s">
        <v>781</v>
      </c>
      <c r="D107" s="15" t="s">
        <v>782</v>
      </c>
      <c r="E107" s="15">
        <v>242665</v>
      </c>
      <c r="F107" s="16">
        <v>1</v>
      </c>
      <c r="G107" s="16">
        <f t="shared" si="82"/>
        <v>2</v>
      </c>
      <c r="H107" s="16">
        <f t="shared" si="83"/>
        <v>4</v>
      </c>
      <c r="I107" s="16">
        <f t="shared" si="84"/>
        <v>2</v>
      </c>
      <c r="J107" s="16">
        <f t="shared" si="85"/>
        <v>6</v>
      </c>
      <c r="K107" s="16">
        <f t="shared" si="86"/>
        <v>6</v>
      </c>
      <c r="L107" s="16">
        <f t="shared" si="87"/>
        <v>5</v>
      </c>
      <c r="M107" s="17">
        <v>2</v>
      </c>
      <c r="N107" s="15" t="s">
        <v>783</v>
      </c>
      <c r="O107" s="18">
        <f t="shared" si="88"/>
        <v>94.745367599382149</v>
      </c>
      <c r="P107" s="17">
        <f t="shared" si="89"/>
        <v>1</v>
      </c>
      <c r="Q107" s="15" t="s">
        <v>784</v>
      </c>
      <c r="R107" s="18">
        <f t="shared" si="90"/>
        <v>86.092353338356716</v>
      </c>
      <c r="S107" s="17">
        <f t="shared" si="91"/>
        <v>1</v>
      </c>
      <c r="T107" s="15" t="s">
        <v>785</v>
      </c>
      <c r="U107" s="18">
        <f t="shared" si="92"/>
        <v>86.092353338356716</v>
      </c>
      <c r="V107" s="17">
        <f t="shared" si="93"/>
        <v>1</v>
      </c>
      <c r="W107" s="15">
        <v>0.63600000000000001</v>
      </c>
      <c r="X107" s="19">
        <f t="shared" si="94"/>
        <v>0.63552036199095019</v>
      </c>
      <c r="Y107" s="17">
        <f t="shared" si="95"/>
        <v>1</v>
      </c>
      <c r="Z107" s="15" t="s">
        <v>786</v>
      </c>
      <c r="AA107" s="18">
        <f t="shared" si="96"/>
        <v>4.2426894739438676</v>
      </c>
      <c r="AB107" s="17">
        <f t="shared" si="80"/>
        <v>1</v>
      </c>
      <c r="AC107" s="15">
        <v>0.998</v>
      </c>
      <c r="AD107" s="19">
        <f t="shared" si="97"/>
        <v>0.77321635449066317</v>
      </c>
      <c r="AE107" s="17">
        <f t="shared" si="98"/>
        <v>-1</v>
      </c>
      <c r="AF107" s="15">
        <v>6.0000000000000001E-3</v>
      </c>
      <c r="AG107" s="19">
        <f t="shared" si="99"/>
        <v>0.52378193491916269</v>
      </c>
      <c r="AH107" s="17">
        <f t="shared" si="81"/>
        <v>-1</v>
      </c>
      <c r="AI107" s="15">
        <v>0.71799999999999997</v>
      </c>
      <c r="AJ107" s="19">
        <f t="shared" si="100"/>
        <v>0.59993873237977591</v>
      </c>
      <c r="AK107" s="17">
        <f t="shared" si="101"/>
        <v>-1</v>
      </c>
      <c r="AL107" s="15" t="s">
        <v>787</v>
      </c>
      <c r="AM107" s="18">
        <f t="shared" si="102"/>
        <v>67.878504131468574</v>
      </c>
      <c r="AN107" s="17">
        <f t="shared" si="103"/>
        <v>1</v>
      </c>
      <c r="AO107" s="15"/>
      <c r="AP107" s="18">
        <f t="shared" si="104"/>
        <v>67.141603574519223</v>
      </c>
      <c r="AQ107" s="17">
        <f t="shared" si="105"/>
        <v>0</v>
      </c>
      <c r="AR107" s="20">
        <f t="shared" si="106"/>
        <v>5</v>
      </c>
      <c r="AT107" s="3"/>
      <c r="AU107" s="3"/>
      <c r="AV107" s="3"/>
    </row>
    <row r="108" spans="1:48" ht="12.75" customHeight="1">
      <c r="A108" s="13">
        <v>106</v>
      </c>
      <c r="B108" s="14">
        <v>41971.783239930563</v>
      </c>
      <c r="C108" s="15" t="s">
        <v>788</v>
      </c>
      <c r="D108" s="26" t="s">
        <v>789</v>
      </c>
      <c r="E108" s="26">
        <v>240058</v>
      </c>
      <c r="F108" s="16">
        <v>1</v>
      </c>
      <c r="G108" s="16">
        <f t="shared" si="82"/>
        <v>2</v>
      </c>
      <c r="H108" s="16">
        <f t="shared" si="83"/>
        <v>4</v>
      </c>
      <c r="I108" s="16">
        <f t="shared" si="84"/>
        <v>0</v>
      </c>
      <c r="J108" s="16">
        <f t="shared" si="85"/>
        <v>0</v>
      </c>
      <c r="K108" s="16">
        <f t="shared" si="86"/>
        <v>5</v>
      </c>
      <c r="L108" s="16">
        <f t="shared" si="87"/>
        <v>8</v>
      </c>
      <c r="M108" s="17">
        <v>0</v>
      </c>
      <c r="N108" s="15" t="s">
        <v>790</v>
      </c>
      <c r="O108" s="18">
        <f t="shared" si="88"/>
        <v>88.385052095515448</v>
      </c>
      <c r="P108" s="17">
        <f t="shared" si="89"/>
        <v>1</v>
      </c>
      <c r="Q108" s="15" t="s">
        <v>791</v>
      </c>
      <c r="R108" s="18">
        <f t="shared" si="90"/>
        <v>79.501384793803084</v>
      </c>
      <c r="S108" s="17">
        <f t="shared" si="91"/>
        <v>1</v>
      </c>
      <c r="T108" s="15" t="s">
        <v>792</v>
      </c>
      <c r="U108" s="18">
        <f t="shared" si="92"/>
        <v>78.921465324026215</v>
      </c>
      <c r="V108" s="17">
        <f t="shared" si="93"/>
        <v>1</v>
      </c>
      <c r="W108" s="15">
        <v>0.96319999999999995</v>
      </c>
      <c r="X108" s="19">
        <f t="shared" si="94"/>
        <v>0.96319999999999995</v>
      </c>
      <c r="Y108" s="17">
        <f t="shared" si="95"/>
        <v>1</v>
      </c>
      <c r="Z108" s="15" t="s">
        <v>793</v>
      </c>
      <c r="AA108" s="18">
        <f t="shared" si="96"/>
        <v>5.2287874528033758</v>
      </c>
      <c r="AB108" s="17">
        <f t="shared" si="80"/>
        <v>-1</v>
      </c>
      <c r="AC108" s="15">
        <v>0.5978</v>
      </c>
      <c r="AD108" s="19">
        <f t="shared" si="97"/>
        <v>0.59784405160954068</v>
      </c>
      <c r="AE108" s="17">
        <f t="shared" si="98"/>
        <v>1</v>
      </c>
      <c r="AF108" s="15">
        <v>0.36</v>
      </c>
      <c r="AG108" s="19">
        <f t="shared" si="99"/>
        <v>0.36584233160005142</v>
      </c>
      <c r="AH108" s="17">
        <f t="shared" si="81"/>
        <v>1</v>
      </c>
      <c r="AI108" s="15"/>
      <c r="AJ108" s="19">
        <f t="shared" si="100"/>
        <v>0.83584612823148874</v>
      </c>
      <c r="AK108" s="17">
        <f t="shared" si="101"/>
        <v>0</v>
      </c>
      <c r="AL108" s="15" t="s">
        <v>794</v>
      </c>
      <c r="AM108" s="18">
        <f t="shared" si="102"/>
        <v>66.552954107200605</v>
      </c>
      <c r="AN108" s="17">
        <f t="shared" si="103"/>
        <v>1</v>
      </c>
      <c r="AO108" s="15" t="s">
        <v>795</v>
      </c>
      <c r="AP108" s="18">
        <f t="shared" si="104"/>
        <v>66.131407367784746</v>
      </c>
      <c r="AQ108" s="17">
        <f t="shared" si="105"/>
        <v>-1</v>
      </c>
      <c r="AR108" s="20">
        <f t="shared" si="106"/>
        <v>5</v>
      </c>
      <c r="AT108" s="3"/>
      <c r="AU108" s="3"/>
      <c r="AV108" s="3"/>
    </row>
    <row r="109" spans="1:48" ht="12.75" customHeight="1">
      <c r="A109" s="13">
        <v>107</v>
      </c>
      <c r="B109" s="14">
        <v>41971.785487673609</v>
      </c>
      <c r="C109" s="15" t="s">
        <v>796</v>
      </c>
      <c r="D109" s="15" t="s">
        <v>797</v>
      </c>
      <c r="E109" s="15">
        <v>260327</v>
      </c>
      <c r="F109" s="16">
        <v>1</v>
      </c>
      <c r="G109" s="16">
        <f t="shared" si="82"/>
        <v>2</v>
      </c>
      <c r="H109" s="16">
        <f t="shared" si="83"/>
        <v>6</v>
      </c>
      <c r="I109" s="16">
        <f t="shared" si="84"/>
        <v>0</v>
      </c>
      <c r="J109" s="16">
        <f t="shared" si="85"/>
        <v>3</v>
      </c>
      <c r="K109" s="16">
        <f t="shared" si="86"/>
        <v>2</v>
      </c>
      <c r="L109" s="16">
        <f t="shared" si="87"/>
        <v>7</v>
      </c>
      <c r="M109" s="17">
        <v>2</v>
      </c>
      <c r="N109" s="15"/>
      <c r="O109" s="18">
        <f t="shared" si="88"/>
        <v>90.526353641800199</v>
      </c>
      <c r="P109" s="17">
        <f t="shared" si="89"/>
        <v>0</v>
      </c>
      <c r="Q109" s="15"/>
      <c r="R109" s="18">
        <f t="shared" si="90"/>
        <v>81.718217718992292</v>
      </c>
      <c r="S109" s="17">
        <f t="shared" si="91"/>
        <v>0</v>
      </c>
      <c r="T109" s="15"/>
      <c r="U109" s="18">
        <f t="shared" si="92"/>
        <v>78.70791776235248</v>
      </c>
      <c r="V109" s="17">
        <f t="shared" si="93"/>
        <v>0</v>
      </c>
      <c r="W109" s="15">
        <v>0.98340000000000005</v>
      </c>
      <c r="X109" s="19">
        <f t="shared" si="94"/>
        <v>0.98349351639969496</v>
      </c>
      <c r="Y109" s="17">
        <f t="shared" si="95"/>
        <v>1</v>
      </c>
      <c r="Z109" s="21" t="s">
        <v>798</v>
      </c>
      <c r="AA109" s="18">
        <f t="shared" si="96"/>
        <v>5.9751236357724178</v>
      </c>
      <c r="AB109" s="17">
        <v>1</v>
      </c>
      <c r="AC109" s="15"/>
      <c r="AD109" s="19">
        <f t="shared" si="97"/>
        <v>0.51273892206238436</v>
      </c>
      <c r="AE109" s="17">
        <f t="shared" si="98"/>
        <v>0</v>
      </c>
      <c r="AF109" s="15"/>
      <c r="AG109" s="19">
        <f t="shared" si="99"/>
        <v>0.30195911442264656</v>
      </c>
      <c r="AH109" s="17">
        <f t="shared" si="81"/>
        <v>0</v>
      </c>
      <c r="AI109" s="15"/>
      <c r="AJ109" s="19">
        <f t="shared" si="100"/>
        <v>0.86035077657722536</v>
      </c>
      <c r="AK109" s="17">
        <f t="shared" si="101"/>
        <v>0</v>
      </c>
      <c r="AL109" s="21" t="s">
        <v>799</v>
      </c>
      <c r="AM109" s="18">
        <f t="shared" si="102"/>
        <v>63.655882067927593</v>
      </c>
      <c r="AN109" s="17">
        <v>1</v>
      </c>
      <c r="AO109" s="15"/>
      <c r="AP109" s="18">
        <f t="shared" si="104"/>
        <v>63.113459311365851</v>
      </c>
      <c r="AQ109" s="17">
        <f t="shared" si="105"/>
        <v>0</v>
      </c>
      <c r="AR109" s="20">
        <f t="shared" si="106"/>
        <v>5</v>
      </c>
      <c r="AT109" s="3"/>
      <c r="AU109" s="3"/>
      <c r="AV109" s="3"/>
    </row>
    <row r="110" spans="1:48" ht="12.75" customHeight="1">
      <c r="A110" s="13">
        <v>108</v>
      </c>
      <c r="B110" s="14">
        <v>41971.785741817133</v>
      </c>
      <c r="C110" s="15" t="s">
        <v>800</v>
      </c>
      <c r="D110" s="15" t="s">
        <v>801</v>
      </c>
      <c r="E110" s="15">
        <v>239511</v>
      </c>
      <c r="F110" s="16">
        <v>1</v>
      </c>
      <c r="G110" s="16">
        <f t="shared" si="82"/>
        <v>2</v>
      </c>
      <c r="H110" s="16">
        <f t="shared" si="83"/>
        <v>3</v>
      </c>
      <c r="I110" s="16">
        <f t="shared" si="84"/>
        <v>9</v>
      </c>
      <c r="J110" s="16">
        <f t="shared" si="85"/>
        <v>5</v>
      </c>
      <c r="K110" s="16">
        <f t="shared" si="86"/>
        <v>1</v>
      </c>
      <c r="L110" s="16">
        <f t="shared" si="87"/>
        <v>1</v>
      </c>
      <c r="M110" s="17">
        <v>2</v>
      </c>
      <c r="N110" s="15" t="s">
        <v>802</v>
      </c>
      <c r="O110" s="18">
        <f t="shared" si="88"/>
        <v>99.977699568020938</v>
      </c>
      <c r="P110" s="17">
        <f t="shared" si="89"/>
        <v>1</v>
      </c>
      <c r="Q110" s="15" t="s">
        <v>803</v>
      </c>
      <c r="R110" s="18">
        <f t="shared" si="90"/>
        <v>91.652610440958568</v>
      </c>
      <c r="S110" s="17">
        <f t="shared" si="91"/>
        <v>1</v>
      </c>
      <c r="T110" s="15" t="s">
        <v>804</v>
      </c>
      <c r="U110" s="18">
        <f t="shared" si="92"/>
        <v>87.392923118235757</v>
      </c>
      <c r="V110" s="17">
        <f t="shared" si="93"/>
        <v>1</v>
      </c>
      <c r="W110" s="15">
        <v>0.81200000000000006</v>
      </c>
      <c r="X110" s="19">
        <f t="shared" si="94"/>
        <v>0.81212867132867117</v>
      </c>
      <c r="Y110" s="17">
        <f t="shared" si="95"/>
        <v>1</v>
      </c>
      <c r="Z110" s="15" t="s">
        <v>805</v>
      </c>
      <c r="AA110" s="18">
        <f t="shared" si="96"/>
        <v>4.7049067582064925</v>
      </c>
      <c r="AB110" s="17">
        <f>IF(Z110="",0,IF(EXACT(RIGHT(Z110,2),"dB"),IF(ABS(VALUE(LEFT(Z110,FIND(" ",Z110,1)))-AA110)&lt;=0.5,1,-1),-1))</f>
        <v>1</v>
      </c>
      <c r="AC110" s="15">
        <v>0.997</v>
      </c>
      <c r="AD110" s="19">
        <f t="shared" si="97"/>
        <v>0.73012613638776136</v>
      </c>
      <c r="AE110" s="17">
        <f t="shared" si="98"/>
        <v>-1</v>
      </c>
      <c r="AF110" s="15">
        <v>6.0000000000000001E-3</v>
      </c>
      <c r="AG110" s="19">
        <f t="shared" si="99"/>
        <v>0.48050614670408442</v>
      </c>
      <c r="AH110" s="17">
        <f t="shared" si="81"/>
        <v>-1</v>
      </c>
      <c r="AI110" s="15">
        <v>0.60499999999999998</v>
      </c>
      <c r="AJ110" s="19">
        <f t="shared" si="100"/>
        <v>0.44759694547216711</v>
      </c>
      <c r="AK110" s="17">
        <f t="shared" si="101"/>
        <v>-1</v>
      </c>
      <c r="AL110" s="15" t="s">
        <v>806</v>
      </c>
      <c r="AM110" s="18">
        <f t="shared" si="102"/>
        <v>63.394602145473328</v>
      </c>
      <c r="AN110" s="17">
        <f>IF(AL110="",0,IF(EXACT(RIGHT(AL110,5),"dB(A)"),IF(ABS(VALUE(LEFT(AL110,FIND(" ",AL110,1)))-AM110)&lt;=0.5,1,-1),-1))</f>
        <v>1</v>
      </c>
      <c r="AO110" s="15"/>
      <c r="AP110" s="18">
        <f t="shared" si="104"/>
        <v>62.342827219305846</v>
      </c>
      <c r="AQ110" s="17">
        <f t="shared" si="105"/>
        <v>0</v>
      </c>
      <c r="AR110" s="20">
        <f t="shared" si="106"/>
        <v>5</v>
      </c>
      <c r="AT110" s="3"/>
      <c r="AU110" s="3"/>
      <c r="AV110" s="3"/>
    </row>
    <row r="111" spans="1:48" ht="12.75" customHeight="1">
      <c r="A111" s="13">
        <v>109</v>
      </c>
      <c r="B111" s="14">
        <v>41971.787243148152</v>
      </c>
      <c r="C111" s="15" t="s">
        <v>807</v>
      </c>
      <c r="D111" s="15" t="s">
        <v>808</v>
      </c>
      <c r="E111" s="15">
        <v>240285</v>
      </c>
      <c r="F111" s="16">
        <v>1</v>
      </c>
      <c r="G111" s="16">
        <f t="shared" si="82"/>
        <v>2</v>
      </c>
      <c r="H111" s="16">
        <f t="shared" si="83"/>
        <v>4</v>
      </c>
      <c r="I111" s="16">
        <f t="shared" si="84"/>
        <v>0</v>
      </c>
      <c r="J111" s="16">
        <f t="shared" si="85"/>
        <v>2</v>
      </c>
      <c r="K111" s="16">
        <f t="shared" si="86"/>
        <v>8</v>
      </c>
      <c r="L111" s="16">
        <f t="shared" si="87"/>
        <v>5</v>
      </c>
      <c r="M111" s="17">
        <v>2</v>
      </c>
      <c r="N111" s="15" t="s">
        <v>809</v>
      </c>
      <c r="O111" s="18">
        <f t="shared" si="88"/>
        <v>91.307055340839611</v>
      </c>
      <c r="P111" s="17">
        <f t="shared" si="89"/>
        <v>1</v>
      </c>
      <c r="Q111" s="15" t="s">
        <v>810</v>
      </c>
      <c r="R111" s="18">
        <f t="shared" si="90"/>
        <v>82.654041079814178</v>
      </c>
      <c r="S111" s="17">
        <f t="shared" si="91"/>
        <v>1</v>
      </c>
      <c r="T111" s="15" t="s">
        <v>811</v>
      </c>
      <c r="U111" s="18">
        <f t="shared" si="92"/>
        <v>83.62314120989474</v>
      </c>
      <c r="V111" s="17">
        <f t="shared" si="93"/>
        <v>1</v>
      </c>
      <c r="W111" s="15">
        <v>0.66400000000000003</v>
      </c>
      <c r="X111" s="19">
        <f t="shared" si="94"/>
        <v>0.66381461675579334</v>
      </c>
      <c r="Y111" s="17">
        <f t="shared" si="95"/>
        <v>1</v>
      </c>
      <c r="Z111" s="15" t="s">
        <v>812</v>
      </c>
      <c r="AA111" s="18">
        <f t="shared" si="96"/>
        <v>3.731164249470055</v>
      </c>
      <c r="AB111" s="17">
        <f>IF(Z111="",0,IF(EXACT(RIGHT(Z111,2),"dB"),IF(ABS(VALUE(LEFT(Z111,FIND(" ",Z111,1)))-AA111)&lt;=0.5,1,-1),-1))</f>
        <v>1</v>
      </c>
      <c r="AC111" s="15">
        <v>0.999</v>
      </c>
      <c r="AD111" s="19">
        <f t="shared" si="97"/>
        <v>0.85371493603839066</v>
      </c>
      <c r="AE111" s="17">
        <f t="shared" si="98"/>
        <v>-1</v>
      </c>
      <c r="AF111" s="15">
        <v>6.0000000000000001E-3</v>
      </c>
      <c r="AG111" s="19">
        <f t="shared" si="99"/>
        <v>0.61752769517047401</v>
      </c>
      <c r="AH111" s="17">
        <f t="shared" si="81"/>
        <v>-1</v>
      </c>
      <c r="AI111" s="15">
        <v>0.63600000000000001</v>
      </c>
      <c r="AJ111" s="19">
        <f t="shared" si="100"/>
        <v>0.47333176715081371</v>
      </c>
      <c r="AK111" s="17">
        <f t="shared" si="101"/>
        <v>-1</v>
      </c>
      <c r="AL111" s="15" t="s">
        <v>813</v>
      </c>
      <c r="AM111" s="18">
        <f t="shared" si="102"/>
        <v>69.878504131468574</v>
      </c>
      <c r="AN111" s="17">
        <f>IF(AL111="",0,IF(EXACT(RIGHT(AL111,5),"dB(A)"),IF(ABS(VALUE(LEFT(AL111,FIND(" ",AL111,1)))-AM111)&lt;=0.5,1,-1),-1))</f>
        <v>1</v>
      </c>
      <c r="AO111" s="15"/>
      <c r="AP111" s="18">
        <f t="shared" si="104"/>
        <v>69.250248226194401</v>
      </c>
      <c r="AQ111" s="17">
        <f t="shared" si="105"/>
        <v>0</v>
      </c>
      <c r="AR111" s="20">
        <f t="shared" si="106"/>
        <v>5</v>
      </c>
      <c r="AT111" s="3"/>
      <c r="AU111" s="3"/>
      <c r="AV111" s="3"/>
    </row>
    <row r="112" spans="1:48" ht="12.75" customHeight="1">
      <c r="A112" s="13">
        <v>110</v>
      </c>
      <c r="B112" s="14">
        <v>41971.787802557876</v>
      </c>
      <c r="C112" s="15" t="s">
        <v>814</v>
      </c>
      <c r="D112" s="15" t="s">
        <v>815</v>
      </c>
      <c r="E112" s="15">
        <v>243377</v>
      </c>
      <c r="F112" s="16">
        <v>1</v>
      </c>
      <c r="G112" s="16">
        <f t="shared" si="82"/>
        <v>2</v>
      </c>
      <c r="H112" s="16">
        <f t="shared" si="83"/>
        <v>4</v>
      </c>
      <c r="I112" s="16">
        <f t="shared" si="84"/>
        <v>3</v>
      </c>
      <c r="J112" s="16">
        <f t="shared" si="85"/>
        <v>3</v>
      </c>
      <c r="K112" s="16">
        <f t="shared" si="86"/>
        <v>7</v>
      </c>
      <c r="L112" s="16">
        <f t="shared" si="87"/>
        <v>7</v>
      </c>
      <c r="M112" s="17">
        <v>2</v>
      </c>
      <c r="N112" s="15" t="s">
        <v>816</v>
      </c>
      <c r="O112" s="18">
        <f t="shared" si="88"/>
        <v>94.043964413331793</v>
      </c>
      <c r="P112" s="17">
        <f t="shared" si="89"/>
        <v>1</v>
      </c>
      <c r="Q112" s="15" t="s">
        <v>817</v>
      </c>
      <c r="R112" s="18">
        <f t="shared" si="90"/>
        <v>85.235828490523886</v>
      </c>
      <c r="S112" s="17">
        <f t="shared" si="91"/>
        <v>1</v>
      </c>
      <c r="T112" s="15" t="s">
        <v>818</v>
      </c>
      <c r="U112" s="18">
        <f t="shared" si="92"/>
        <v>85.747353714997701</v>
      </c>
      <c r="V112" s="17">
        <f t="shared" si="93"/>
        <v>1</v>
      </c>
      <c r="W112" s="15">
        <v>0.73</v>
      </c>
      <c r="X112" s="19">
        <f t="shared" si="94"/>
        <v>0.72782877910889765</v>
      </c>
      <c r="Y112" s="17">
        <f t="shared" si="95"/>
        <v>1</v>
      </c>
      <c r="Z112" s="15" t="s">
        <v>819</v>
      </c>
      <c r="AA112" s="18">
        <f t="shared" si="96"/>
        <v>4.4624468824659269</v>
      </c>
      <c r="AB112" s="17">
        <f>IF(Z112="",0,IF(EXACT(RIGHT(Z112,2),"dB"),IF(ABS(VALUE(LEFT(Z112,FIND(" ",Z112,1)))-AA112)&lt;=0.5,1,-1),-1))</f>
        <v>1</v>
      </c>
      <c r="AC112" s="15">
        <v>0.7732</v>
      </c>
      <c r="AD112" s="19">
        <f t="shared" si="97"/>
        <v>0.73012613638776136</v>
      </c>
      <c r="AE112" s="17">
        <f t="shared" si="98"/>
        <v>-1</v>
      </c>
      <c r="AF112" s="15">
        <v>0.51619999999999999</v>
      </c>
      <c r="AG112" s="19">
        <f t="shared" si="99"/>
        <v>0.48050614670408442</v>
      </c>
      <c r="AH112" s="17">
        <f t="shared" si="81"/>
        <v>-1</v>
      </c>
      <c r="AI112" s="15">
        <v>0.40310000000000001</v>
      </c>
      <c r="AJ112" s="19">
        <f t="shared" si="100"/>
        <v>0.72314264125394023</v>
      </c>
      <c r="AK112" s="17">
        <f t="shared" si="101"/>
        <v>-1</v>
      </c>
      <c r="AL112" s="15" t="s">
        <v>820</v>
      </c>
      <c r="AM112" s="18">
        <f t="shared" si="102"/>
        <v>68.655882067927593</v>
      </c>
      <c r="AN112" s="17">
        <f>IF(AL112="",0,IF(EXACT(RIGHT(AL112,5),"dB(A)"),IF(ABS(VALUE(LEFT(AL112,FIND(" ",AL112,1)))-AM112)&lt;=0.5,1,-1),-1))</f>
        <v>1</v>
      </c>
      <c r="AO112" s="15"/>
      <c r="AP112" s="18">
        <f t="shared" si="104"/>
        <v>68.113459311365844</v>
      </c>
      <c r="AQ112" s="17">
        <f t="shared" si="105"/>
        <v>0</v>
      </c>
      <c r="AR112" s="20">
        <f t="shared" si="106"/>
        <v>5</v>
      </c>
      <c r="AT112" s="3"/>
      <c r="AU112" s="3"/>
      <c r="AV112" s="3"/>
    </row>
    <row r="113" spans="1:48" ht="12.75" customHeight="1">
      <c r="A113" s="13">
        <v>111</v>
      </c>
      <c r="B113" s="14">
        <v>41971.788654756951</v>
      </c>
      <c r="C113" s="15" t="s">
        <v>821</v>
      </c>
      <c r="D113" s="15" t="s">
        <v>822</v>
      </c>
      <c r="E113" s="15">
        <v>244166</v>
      </c>
      <c r="F113" s="16">
        <v>1</v>
      </c>
      <c r="G113" s="16">
        <f t="shared" si="82"/>
        <v>2</v>
      </c>
      <c r="H113" s="16">
        <f t="shared" si="83"/>
        <v>4</v>
      </c>
      <c r="I113" s="16">
        <f t="shared" si="84"/>
        <v>4</v>
      </c>
      <c r="J113" s="16">
        <f t="shared" si="85"/>
        <v>1</v>
      </c>
      <c r="K113" s="16">
        <f t="shared" si="86"/>
        <v>6</v>
      </c>
      <c r="L113" s="16">
        <f t="shared" si="87"/>
        <v>6</v>
      </c>
      <c r="M113" s="17">
        <v>2</v>
      </c>
      <c r="N113" s="15" t="s">
        <v>823</v>
      </c>
      <c r="O113" s="18">
        <f t="shared" si="88"/>
        <v>92.705303467667747</v>
      </c>
      <c r="P113" s="17">
        <f t="shared" si="89"/>
        <v>1</v>
      </c>
      <c r="Q113" s="15" t="s">
        <v>824</v>
      </c>
      <c r="R113" s="18">
        <f t="shared" si="90"/>
        <v>83.974035831522741</v>
      </c>
      <c r="S113" s="17">
        <f t="shared" si="91"/>
        <v>1</v>
      </c>
      <c r="T113" s="15" t="s">
        <v>825</v>
      </c>
      <c r="U113" s="18">
        <f t="shared" si="92"/>
        <v>83.974035831522741</v>
      </c>
      <c r="V113" s="17">
        <f t="shared" si="93"/>
        <v>1</v>
      </c>
      <c r="W113" s="15">
        <v>0.81628999999999996</v>
      </c>
      <c r="X113" s="19">
        <f t="shared" si="94"/>
        <v>0.81629629629629641</v>
      </c>
      <c r="Y113" s="17">
        <f t="shared" si="95"/>
        <v>1</v>
      </c>
      <c r="Z113" s="15" t="s">
        <v>826</v>
      </c>
      <c r="AA113" s="18">
        <f t="shared" si="96"/>
        <v>4.4909253111941885</v>
      </c>
      <c r="AB113" s="17">
        <f>IF(Z113="",0,IF(EXACT(RIGHT(Z113,2),"dB"),IF(ABS(VALUE(LEFT(Z113,FIND(" ",Z113,1)))-AA113)&lt;=0.5,1,-1),-1))</f>
        <v>1</v>
      </c>
      <c r="AC113" s="15">
        <v>0.68610000000000004</v>
      </c>
      <c r="AD113" s="19">
        <f t="shared" si="97"/>
        <v>0.73012613638776158</v>
      </c>
      <c r="AE113" s="17">
        <f t="shared" si="98"/>
        <v>-1</v>
      </c>
      <c r="AF113" s="15">
        <v>0.433</v>
      </c>
      <c r="AG113" s="19">
        <f t="shared" si="99"/>
        <v>0.48050614670408442</v>
      </c>
      <c r="AH113" s="17">
        <f t="shared" si="81"/>
        <v>-1</v>
      </c>
      <c r="AI113" s="15">
        <v>0.50849999999999995</v>
      </c>
      <c r="AJ113" s="19">
        <f t="shared" si="100"/>
        <v>0.68936093427762191</v>
      </c>
      <c r="AK113" s="17">
        <f t="shared" si="101"/>
        <v>-1</v>
      </c>
      <c r="AL113" s="15" t="s">
        <v>827</v>
      </c>
      <c r="AM113" s="18">
        <f t="shared" si="102"/>
        <v>67.764348624364857</v>
      </c>
      <c r="AN113" s="17">
        <f>IF(AL113="",0,IF(EXACT(RIGHT(AL113,5),"dB(A)"),IF(ABS(VALUE(LEFT(AL113,FIND(" ",AL113,1)))-AM113)&lt;=0.5,1,-1),-1))</f>
        <v>1</v>
      </c>
      <c r="AO113" s="15"/>
      <c r="AP113" s="18">
        <f t="shared" si="104"/>
        <v>67.22246825752832</v>
      </c>
      <c r="AQ113" s="17">
        <f t="shared" si="105"/>
        <v>0</v>
      </c>
      <c r="AR113" s="20">
        <f t="shared" si="106"/>
        <v>5</v>
      </c>
      <c r="AT113" s="3"/>
      <c r="AU113" s="3"/>
      <c r="AV113" s="3"/>
    </row>
    <row r="114" spans="1:48" ht="12.75" customHeight="1">
      <c r="A114" s="13">
        <v>112</v>
      </c>
      <c r="B114" s="14">
        <v>41971.778024236104</v>
      </c>
      <c r="C114" s="15" t="s">
        <v>828</v>
      </c>
      <c r="D114" s="15" t="s">
        <v>829</v>
      </c>
      <c r="E114" s="15">
        <v>239435</v>
      </c>
      <c r="F114" s="16">
        <v>1</v>
      </c>
      <c r="G114" s="16">
        <f t="shared" si="82"/>
        <v>2</v>
      </c>
      <c r="H114" s="16">
        <f t="shared" si="83"/>
        <v>3</v>
      </c>
      <c r="I114" s="16">
        <f t="shared" si="84"/>
        <v>9</v>
      </c>
      <c r="J114" s="16">
        <f t="shared" si="85"/>
        <v>4</v>
      </c>
      <c r="K114" s="16">
        <f t="shared" si="86"/>
        <v>3</v>
      </c>
      <c r="L114" s="16">
        <f t="shared" si="87"/>
        <v>5</v>
      </c>
      <c r="M114" s="17">
        <v>2</v>
      </c>
      <c r="N114" s="15" t="s">
        <v>830</v>
      </c>
      <c r="O114" s="18">
        <f t="shared" si="88"/>
        <v>99.516130089759713</v>
      </c>
      <c r="P114" s="17">
        <f t="shared" si="89"/>
        <v>1</v>
      </c>
      <c r="Q114" s="15" t="s">
        <v>831</v>
      </c>
      <c r="R114" s="18">
        <f t="shared" si="90"/>
        <v>90.86311582873428</v>
      </c>
      <c r="S114" s="17">
        <f t="shared" si="91"/>
        <v>1</v>
      </c>
      <c r="T114" s="15" t="s">
        <v>832</v>
      </c>
      <c r="U114" s="18">
        <f t="shared" si="92"/>
        <v>88.82191600217503</v>
      </c>
      <c r="V114" s="17">
        <f t="shared" si="93"/>
        <v>1</v>
      </c>
      <c r="W114" s="15">
        <v>0.83699999999999997</v>
      </c>
      <c r="X114" s="19">
        <f t="shared" si="94"/>
        <v>0.83650075414781278</v>
      </c>
      <c r="Y114" s="17">
        <f t="shared" si="95"/>
        <v>1</v>
      </c>
      <c r="Z114" s="15" t="s">
        <v>833</v>
      </c>
      <c r="AA114" s="18">
        <f t="shared" si="96"/>
        <v>5.1444557774347475</v>
      </c>
      <c r="AB114" s="17">
        <f>IF(Z114="",0,IF(EXACT(RIGHT(Z114,2),"dB"),IF(ABS(VALUE(LEFT(Z114,FIND(" ",Z114,1)))-AA114)&lt;=0.5,1,-1),-1))</f>
        <v>1</v>
      </c>
      <c r="AC114" s="15">
        <v>0.995</v>
      </c>
      <c r="AD114" s="19">
        <f t="shared" si="97"/>
        <v>0.64182171093725238</v>
      </c>
      <c r="AE114" s="17">
        <f t="shared" si="98"/>
        <v>-1</v>
      </c>
      <c r="AF114" s="15">
        <v>5.0000000000000001E-3</v>
      </c>
      <c r="AG114" s="19">
        <f t="shared" si="99"/>
        <v>0.4015200178262035</v>
      </c>
      <c r="AH114" s="17">
        <f t="shared" si="81"/>
        <v>-1</v>
      </c>
      <c r="AI114" s="15">
        <v>0.80700000000000005</v>
      </c>
      <c r="AJ114" s="19">
        <f t="shared" si="100"/>
        <v>0.73565433380919076</v>
      </c>
      <c r="AK114" s="17">
        <f t="shared" si="101"/>
        <v>1</v>
      </c>
      <c r="AL114" s="15" t="s">
        <v>834</v>
      </c>
      <c r="AM114" s="18">
        <f t="shared" si="102"/>
        <v>64.878504131468574</v>
      </c>
      <c r="AN114" s="17">
        <f>IF(AL114="",0,IF(EXACT(RIGHT(AL114,5),"dB(A)"),IF(ABS(VALUE(LEFT(AL114,FIND(" ",AL114,1)))-AM114)&lt;=0.5,1,-1),-1))</f>
        <v>-1</v>
      </c>
      <c r="AO114" s="15"/>
      <c r="AP114" s="18">
        <f t="shared" si="104"/>
        <v>64.193442919192051</v>
      </c>
      <c r="AQ114" s="17">
        <f t="shared" si="105"/>
        <v>0</v>
      </c>
      <c r="AR114" s="20">
        <f t="shared" si="106"/>
        <v>5</v>
      </c>
      <c r="AT114" s="3"/>
      <c r="AU114" s="3"/>
      <c r="AV114" s="3"/>
    </row>
    <row r="115" spans="1:48" ht="12.75" customHeight="1">
      <c r="A115" s="13">
        <v>113</v>
      </c>
      <c r="B115" s="14">
        <v>41971.778368356485</v>
      </c>
      <c r="C115" s="15" t="s">
        <v>835</v>
      </c>
      <c r="D115" s="15" t="s">
        <v>836</v>
      </c>
      <c r="E115" s="15">
        <v>260330</v>
      </c>
      <c r="F115" s="16">
        <v>1</v>
      </c>
      <c r="G115" s="16">
        <f t="shared" si="82"/>
        <v>2</v>
      </c>
      <c r="H115" s="16">
        <f t="shared" si="83"/>
        <v>6</v>
      </c>
      <c r="I115" s="16">
        <f t="shared" si="84"/>
        <v>0</v>
      </c>
      <c r="J115" s="16">
        <f t="shared" si="85"/>
        <v>3</v>
      </c>
      <c r="K115" s="16">
        <f t="shared" si="86"/>
        <v>3</v>
      </c>
      <c r="L115" s="16">
        <f t="shared" si="87"/>
        <v>0</v>
      </c>
      <c r="M115" s="17">
        <v>2</v>
      </c>
      <c r="N115" s="15"/>
      <c r="O115" s="18">
        <f t="shared" si="88"/>
        <v>90.380874799859413</v>
      </c>
      <c r="P115" s="17">
        <f t="shared" si="89"/>
        <v>0</v>
      </c>
      <c r="Q115" s="15"/>
      <c r="R115" s="18">
        <f t="shared" si="90"/>
        <v>82.141787390416226</v>
      </c>
      <c r="S115" s="17">
        <f t="shared" si="91"/>
        <v>0</v>
      </c>
      <c r="T115" s="15"/>
      <c r="U115" s="18">
        <f t="shared" si="92"/>
        <v>80.100587563856976</v>
      </c>
      <c r="V115" s="17">
        <f t="shared" si="93"/>
        <v>0</v>
      </c>
      <c r="W115" s="15">
        <v>0.69740000000000002</v>
      </c>
      <c r="X115" s="19">
        <f t="shared" si="94"/>
        <v>0.6974358974358974</v>
      </c>
      <c r="Y115" s="17">
        <f t="shared" si="95"/>
        <v>1</v>
      </c>
      <c r="Z115" s="21" t="s">
        <v>837</v>
      </c>
      <c r="AA115" s="18">
        <f t="shared" si="96"/>
        <v>3.6317790241282562</v>
      </c>
      <c r="AB115" s="17">
        <v>1</v>
      </c>
      <c r="AC115" s="15">
        <v>0.96830000000000005</v>
      </c>
      <c r="AD115" s="19">
        <f t="shared" si="97"/>
        <v>0.85371493603838999</v>
      </c>
      <c r="AE115" s="17">
        <f t="shared" si="98"/>
        <v>-1</v>
      </c>
      <c r="AF115" s="15"/>
      <c r="AG115" s="19">
        <f t="shared" si="99"/>
        <v>0.61752769517047401</v>
      </c>
      <c r="AH115" s="17">
        <f t="shared" si="81"/>
        <v>0</v>
      </c>
      <c r="AI115" s="15"/>
      <c r="AJ115" s="19">
        <f t="shared" si="100"/>
        <v>4.7849254971007116E-2</v>
      </c>
      <c r="AK115" s="17">
        <f t="shared" si="101"/>
        <v>0</v>
      </c>
      <c r="AL115" s="21" t="s">
        <v>838</v>
      </c>
      <c r="AM115" s="18">
        <f t="shared" si="102"/>
        <v>65.539018910438671</v>
      </c>
      <c r="AN115" s="17">
        <v>1</v>
      </c>
      <c r="AO115" s="15"/>
      <c r="AP115" s="18">
        <f t="shared" si="104"/>
        <v>64.452474233499998</v>
      </c>
      <c r="AQ115" s="17">
        <f t="shared" si="105"/>
        <v>0</v>
      </c>
      <c r="AR115" s="20">
        <f t="shared" si="106"/>
        <v>4</v>
      </c>
      <c r="AT115" s="3"/>
      <c r="AU115" s="3"/>
      <c r="AV115" s="3"/>
    </row>
    <row r="116" spans="1:48" ht="12.75" customHeight="1">
      <c r="A116" s="13">
        <v>114</v>
      </c>
      <c r="B116" s="14">
        <v>41971.770331030093</v>
      </c>
      <c r="C116" s="15" t="s">
        <v>839</v>
      </c>
      <c r="D116" s="15" t="s">
        <v>840</v>
      </c>
      <c r="E116" s="15">
        <v>231679</v>
      </c>
      <c r="F116" s="16">
        <v>1</v>
      </c>
      <c r="G116" s="16">
        <f t="shared" si="82"/>
        <v>2</v>
      </c>
      <c r="H116" s="16">
        <f t="shared" si="83"/>
        <v>3</v>
      </c>
      <c r="I116" s="16">
        <f t="shared" si="84"/>
        <v>1</v>
      </c>
      <c r="J116" s="16">
        <f t="shared" si="85"/>
        <v>6</v>
      </c>
      <c r="K116" s="16">
        <f t="shared" si="86"/>
        <v>7</v>
      </c>
      <c r="L116" s="16">
        <f t="shared" si="87"/>
        <v>9</v>
      </c>
      <c r="M116" s="17">
        <v>2</v>
      </c>
      <c r="N116" s="15"/>
      <c r="O116" s="18">
        <f t="shared" si="88"/>
        <v>94.499934359315873</v>
      </c>
      <c r="P116" s="17">
        <f t="shared" si="89"/>
        <v>0</v>
      </c>
      <c r="Q116" s="15"/>
      <c r="R116" s="18">
        <f t="shared" si="90"/>
        <v>85.542026876811434</v>
      </c>
      <c r="S116" s="17">
        <f t="shared" si="91"/>
        <v>0</v>
      </c>
      <c r="T116" s="15"/>
      <c r="U116" s="18">
        <f t="shared" si="92"/>
        <v>86.053552101285248</v>
      </c>
      <c r="V116" s="17">
        <f t="shared" si="93"/>
        <v>0</v>
      </c>
      <c r="W116" s="15">
        <v>0.68300000000000005</v>
      </c>
      <c r="X116" s="19">
        <f t="shared" si="94"/>
        <v>0.68292178409825477</v>
      </c>
      <c r="Y116" s="17">
        <f t="shared" si="95"/>
        <v>1</v>
      </c>
      <c r="Z116" s="23">
        <v>4.8970000000000002</v>
      </c>
      <c r="AA116" s="18">
        <f t="shared" si="96"/>
        <v>4.89710382027683</v>
      </c>
      <c r="AB116" s="17">
        <f t="shared" ref="AB116:AB123" si="107">IF(Z116="",0,IF(EXACT(RIGHT(Z116,2),"dB"),IF(ABS(VALUE(LEFT(Z116,FIND(" ",Z116,1)))-AA116)&lt;=0.5,1,-1),-1))</f>
        <v>-1</v>
      </c>
      <c r="AC116" s="15">
        <v>0.64200000000000002</v>
      </c>
      <c r="AD116" s="19">
        <f t="shared" si="97"/>
        <v>0.64182171093725171</v>
      </c>
      <c r="AE116" s="17">
        <f t="shared" si="98"/>
        <v>1</v>
      </c>
      <c r="AF116" s="15"/>
      <c r="AG116" s="19">
        <f t="shared" si="99"/>
        <v>0.4015200178262035</v>
      </c>
      <c r="AH116" s="17">
        <f t="shared" si="81"/>
        <v>0</v>
      </c>
      <c r="AI116" s="15"/>
      <c r="AJ116" s="19">
        <f t="shared" si="100"/>
        <v>0.83213113721267795</v>
      </c>
      <c r="AK116" s="17">
        <f t="shared" si="101"/>
        <v>0</v>
      </c>
      <c r="AL116" s="21" t="s">
        <v>841</v>
      </c>
      <c r="AM116" s="18">
        <f t="shared" si="102"/>
        <v>68.455404631092946</v>
      </c>
      <c r="AN116" s="17">
        <f t="shared" ref="AN116:AN124" si="108">IF(AL116="",0,IF(EXACT(RIGHT(AL116,5),"dB(A)"),IF(ABS(VALUE(LEFT(AL116,FIND(" ",AL116,1)))-AM116)&lt;=0.5,1,-1),-1))</f>
        <v>1</v>
      </c>
      <c r="AO116" s="15"/>
      <c r="AP116" s="18">
        <f t="shared" si="104"/>
        <v>67.948207884828193</v>
      </c>
      <c r="AQ116" s="17">
        <f t="shared" si="105"/>
        <v>0</v>
      </c>
      <c r="AR116" s="20">
        <f t="shared" si="106"/>
        <v>4</v>
      </c>
      <c r="AT116" s="3"/>
      <c r="AU116" s="3"/>
      <c r="AV116" s="3"/>
    </row>
    <row r="117" spans="1:48" ht="12.75" customHeight="1">
      <c r="A117" s="13">
        <v>115</v>
      </c>
      <c r="B117" s="14">
        <v>41971.775748275461</v>
      </c>
      <c r="C117" s="15" t="s">
        <v>842</v>
      </c>
      <c r="D117" s="15" t="s">
        <v>843</v>
      </c>
      <c r="E117" s="15">
        <v>254787</v>
      </c>
      <c r="F117" s="16">
        <v>1</v>
      </c>
      <c r="G117" s="16">
        <f t="shared" si="82"/>
        <v>2</v>
      </c>
      <c r="H117" s="16">
        <f t="shared" si="83"/>
        <v>5</v>
      </c>
      <c r="I117" s="16">
        <f t="shared" si="84"/>
        <v>4</v>
      </c>
      <c r="J117" s="16">
        <f t="shared" si="85"/>
        <v>7</v>
      </c>
      <c r="K117" s="16">
        <f t="shared" si="86"/>
        <v>8</v>
      </c>
      <c r="L117" s="16">
        <f t="shared" si="87"/>
        <v>7</v>
      </c>
      <c r="M117" s="17">
        <v>2</v>
      </c>
      <c r="N117" s="15" t="s">
        <v>844</v>
      </c>
      <c r="O117" s="18">
        <f t="shared" si="88"/>
        <v>97.324235242150081</v>
      </c>
      <c r="P117" s="17">
        <f t="shared" si="89"/>
        <v>1</v>
      </c>
      <c r="Q117" s="15" t="s">
        <v>845</v>
      </c>
      <c r="R117" s="18">
        <f t="shared" si="90"/>
        <v>88.516099319342175</v>
      </c>
      <c r="S117" s="17">
        <f t="shared" si="91"/>
        <v>1</v>
      </c>
      <c r="T117" s="15" t="s">
        <v>846</v>
      </c>
      <c r="U117" s="18">
        <f t="shared" si="92"/>
        <v>89.485199449422737</v>
      </c>
      <c r="V117" s="17">
        <f t="shared" si="93"/>
        <v>1</v>
      </c>
      <c r="W117" s="15">
        <v>0.58679999999999999</v>
      </c>
      <c r="X117" s="19">
        <f t="shared" si="94"/>
        <v>0.5868052848169808</v>
      </c>
      <c r="Y117" s="17">
        <f t="shared" si="95"/>
        <v>1</v>
      </c>
      <c r="Z117" s="21" t="s">
        <v>847</v>
      </c>
      <c r="AA117" s="18">
        <f t="shared" si="96"/>
        <v>4.2142110452156052</v>
      </c>
      <c r="AB117" s="17">
        <f t="shared" si="107"/>
        <v>1</v>
      </c>
      <c r="AC117" s="15">
        <v>0.99760000000000004</v>
      </c>
      <c r="AD117" s="19">
        <f t="shared" si="97"/>
        <v>0.77321635449066439</v>
      </c>
      <c r="AE117" s="17">
        <f t="shared" si="98"/>
        <v>-1</v>
      </c>
      <c r="AF117" s="21">
        <v>0.65894200000000003</v>
      </c>
      <c r="AG117" s="19">
        <f t="shared" si="99"/>
        <v>0.52378193491916269</v>
      </c>
      <c r="AH117" s="17">
        <f t="shared" si="81"/>
        <v>-1</v>
      </c>
      <c r="AI117" s="15"/>
      <c r="AJ117" s="19">
        <f t="shared" si="100"/>
        <v>0.68275177748052751</v>
      </c>
      <c r="AK117" s="17">
        <f t="shared" si="101"/>
        <v>0</v>
      </c>
      <c r="AL117" s="23">
        <v>69.66</v>
      </c>
      <c r="AM117" s="18">
        <f t="shared" si="102"/>
        <v>69.655882067927593</v>
      </c>
      <c r="AN117" s="17">
        <f t="shared" si="108"/>
        <v>-1</v>
      </c>
      <c r="AO117" s="15"/>
      <c r="AP117" s="18">
        <f t="shared" si="104"/>
        <v>69.024263939569508</v>
      </c>
      <c r="AQ117" s="17">
        <f t="shared" si="105"/>
        <v>0</v>
      </c>
      <c r="AR117" s="20">
        <f t="shared" si="106"/>
        <v>4</v>
      </c>
      <c r="AT117" s="3"/>
      <c r="AU117" s="3"/>
      <c r="AV117" s="3"/>
    </row>
    <row r="118" spans="1:48" ht="12.75" customHeight="1">
      <c r="A118" s="13">
        <v>116</v>
      </c>
      <c r="B118" s="14">
        <v>41971.778179236113</v>
      </c>
      <c r="C118" s="15" t="s">
        <v>848</v>
      </c>
      <c r="D118" s="15" t="s">
        <v>849</v>
      </c>
      <c r="E118" s="15">
        <v>253884</v>
      </c>
      <c r="F118" s="16">
        <v>1</v>
      </c>
      <c r="G118" s="16">
        <f t="shared" si="82"/>
        <v>2</v>
      </c>
      <c r="H118" s="16">
        <f t="shared" si="83"/>
        <v>5</v>
      </c>
      <c r="I118" s="16">
        <f t="shared" si="84"/>
        <v>3</v>
      </c>
      <c r="J118" s="16">
        <f t="shared" si="85"/>
        <v>8</v>
      </c>
      <c r="K118" s="16">
        <f t="shared" si="86"/>
        <v>8</v>
      </c>
      <c r="L118" s="16">
        <f t="shared" si="87"/>
        <v>4</v>
      </c>
      <c r="M118" s="17">
        <v>2</v>
      </c>
      <c r="N118" s="15" t="s">
        <v>850</v>
      </c>
      <c r="O118" s="18">
        <f t="shared" si="88"/>
        <v>96.897404055103905</v>
      </c>
      <c r="P118" s="17">
        <f t="shared" si="89"/>
        <v>1</v>
      </c>
      <c r="Q118" s="15" t="s">
        <v>851</v>
      </c>
      <c r="R118" s="18">
        <f t="shared" si="90"/>
        <v>88.324079090791216</v>
      </c>
      <c r="S118" s="17">
        <f t="shared" si="91"/>
        <v>1</v>
      </c>
      <c r="T118" s="15" t="s">
        <v>852</v>
      </c>
      <c r="U118" s="18">
        <f t="shared" si="92"/>
        <v>89.293179220871778</v>
      </c>
      <c r="V118" s="17">
        <f t="shared" si="93"/>
        <v>1</v>
      </c>
      <c r="W118" s="15">
        <v>0.44</v>
      </c>
      <c r="X118" s="19">
        <f t="shared" si="94"/>
        <v>0.49587301587301591</v>
      </c>
      <c r="Y118" s="17">
        <f t="shared" si="95"/>
        <v>-1</v>
      </c>
      <c r="Z118" s="15" t="s">
        <v>853</v>
      </c>
      <c r="AA118" s="18">
        <f t="shared" si="96"/>
        <v>3.4678748622465632</v>
      </c>
      <c r="AB118" s="17">
        <f t="shared" si="107"/>
        <v>-1</v>
      </c>
      <c r="AC118" s="15">
        <v>0.67</v>
      </c>
      <c r="AD118" s="19">
        <f t="shared" si="97"/>
        <v>0.8895907663967566</v>
      </c>
      <c r="AE118" s="17">
        <f t="shared" si="98"/>
        <v>-1</v>
      </c>
      <c r="AF118" s="21">
        <v>0.65894200000000003</v>
      </c>
      <c r="AG118" s="19">
        <f t="shared" si="99"/>
        <v>0.66772115083375583</v>
      </c>
      <c r="AH118" s="17">
        <f t="shared" si="81"/>
        <v>1</v>
      </c>
      <c r="AI118" s="15">
        <v>0.17519999999999999</v>
      </c>
      <c r="AJ118" s="19">
        <f t="shared" si="100"/>
        <v>0.31975893887933515</v>
      </c>
      <c r="AK118" s="17">
        <f t="shared" si="101"/>
        <v>-1</v>
      </c>
      <c r="AL118" s="15" t="s">
        <v>854</v>
      </c>
      <c r="AM118" s="18">
        <f t="shared" si="102"/>
        <v>69.998487744549095</v>
      </c>
      <c r="AN118" s="17">
        <f t="shared" si="108"/>
        <v>1</v>
      </c>
      <c r="AO118" s="15" t="s">
        <v>855</v>
      </c>
      <c r="AP118" s="18">
        <f t="shared" si="104"/>
        <v>69.137083760207759</v>
      </c>
      <c r="AQ118" s="17">
        <f t="shared" si="105"/>
        <v>1</v>
      </c>
      <c r="AR118" s="20">
        <f t="shared" si="106"/>
        <v>4</v>
      </c>
      <c r="AT118" s="3"/>
      <c r="AU118" s="3"/>
      <c r="AV118" s="3"/>
    </row>
    <row r="119" spans="1:48" ht="12.75" customHeight="1">
      <c r="A119" s="13">
        <v>117</v>
      </c>
      <c r="B119" s="14">
        <v>41971.780698078706</v>
      </c>
      <c r="C119" s="15" t="s">
        <v>856</v>
      </c>
      <c r="D119" s="15" t="s">
        <v>857</v>
      </c>
      <c r="E119" s="15">
        <v>240065</v>
      </c>
      <c r="F119" s="16">
        <v>1</v>
      </c>
      <c r="G119" s="16">
        <f t="shared" si="82"/>
        <v>2</v>
      </c>
      <c r="H119" s="16">
        <f t="shared" si="83"/>
        <v>4</v>
      </c>
      <c r="I119" s="16">
        <f t="shared" si="84"/>
        <v>0</v>
      </c>
      <c r="J119" s="16">
        <f t="shared" si="85"/>
        <v>0</v>
      </c>
      <c r="K119" s="16">
        <f t="shared" si="86"/>
        <v>6</v>
      </c>
      <c r="L119" s="16">
        <f t="shared" si="87"/>
        <v>5</v>
      </c>
      <c r="M119" s="17">
        <v>2</v>
      </c>
      <c r="N119" s="15" t="s">
        <v>858</v>
      </c>
      <c r="O119" s="18">
        <f t="shared" si="88"/>
        <v>88.146206441975266</v>
      </c>
      <c r="P119" s="17">
        <f t="shared" si="89"/>
        <v>-1</v>
      </c>
      <c r="Q119" s="15"/>
      <c r="R119" s="18">
        <f t="shared" si="90"/>
        <v>79.493192180949833</v>
      </c>
      <c r="S119" s="17">
        <f t="shared" si="91"/>
        <v>0</v>
      </c>
      <c r="T119" s="15"/>
      <c r="U119" s="18">
        <f t="shared" si="92"/>
        <v>79.493192180949833</v>
      </c>
      <c r="V119" s="17">
        <f t="shared" si="93"/>
        <v>0</v>
      </c>
      <c r="W119" s="15">
        <v>0.82616999999999996</v>
      </c>
      <c r="X119" s="19">
        <f t="shared" si="94"/>
        <v>0.82617647058823529</v>
      </c>
      <c r="Y119" s="17">
        <f t="shared" si="95"/>
        <v>1</v>
      </c>
      <c r="Z119" s="15" t="s">
        <v>859</v>
      </c>
      <c r="AA119" s="18">
        <f t="shared" si="96"/>
        <v>4.2426894739438676</v>
      </c>
      <c r="AB119" s="17">
        <f t="shared" si="107"/>
        <v>1</v>
      </c>
      <c r="AC119" s="15">
        <v>0.7732</v>
      </c>
      <c r="AD119" s="19">
        <f t="shared" si="97"/>
        <v>0.77321635449066317</v>
      </c>
      <c r="AE119" s="17">
        <f t="shared" si="98"/>
        <v>1</v>
      </c>
      <c r="AF119" s="21">
        <v>3.4979999999999998E-3</v>
      </c>
      <c r="AG119" s="19">
        <f t="shared" si="99"/>
        <v>0.52378193491916269</v>
      </c>
      <c r="AH119" s="17">
        <f t="shared" si="81"/>
        <v>-1</v>
      </c>
      <c r="AI119" s="15"/>
      <c r="AJ119" s="19">
        <f t="shared" si="100"/>
        <v>0.59993873237977591</v>
      </c>
      <c r="AK119" s="17">
        <f t="shared" si="101"/>
        <v>0</v>
      </c>
      <c r="AL119" s="15" t="s">
        <v>860</v>
      </c>
      <c r="AM119" s="18">
        <f t="shared" si="102"/>
        <v>67.878504131468574</v>
      </c>
      <c r="AN119" s="17">
        <f t="shared" si="108"/>
        <v>1</v>
      </c>
      <c r="AO119" s="15"/>
      <c r="AP119" s="18">
        <f t="shared" si="104"/>
        <v>67.312774609156179</v>
      </c>
      <c r="AQ119" s="17">
        <f t="shared" si="105"/>
        <v>0</v>
      </c>
      <c r="AR119" s="20">
        <f t="shared" si="106"/>
        <v>4</v>
      </c>
      <c r="AT119" s="3"/>
      <c r="AU119" s="3"/>
      <c r="AV119" s="3"/>
    </row>
    <row r="120" spans="1:48" ht="12.75" customHeight="1">
      <c r="A120" s="13">
        <v>118</v>
      </c>
      <c r="B120" s="14">
        <v>41971.785309432875</v>
      </c>
      <c r="C120" s="15" t="s">
        <v>861</v>
      </c>
      <c r="D120" s="15" t="s">
        <v>862</v>
      </c>
      <c r="E120" s="15">
        <v>239314</v>
      </c>
      <c r="F120" s="16">
        <v>1</v>
      </c>
      <c r="G120" s="16">
        <f t="shared" si="82"/>
        <v>2</v>
      </c>
      <c r="H120" s="16">
        <f t="shared" si="83"/>
        <v>3</v>
      </c>
      <c r="I120" s="16">
        <f t="shared" si="84"/>
        <v>9</v>
      </c>
      <c r="J120" s="16">
        <f t="shared" si="85"/>
        <v>3</v>
      </c>
      <c r="K120" s="16">
        <f t="shared" si="86"/>
        <v>1</v>
      </c>
      <c r="L120" s="16">
        <f t="shared" si="87"/>
        <v>4</v>
      </c>
      <c r="M120" s="17">
        <v>2</v>
      </c>
      <c r="N120" s="15" t="s">
        <v>863</v>
      </c>
      <c r="O120" s="18">
        <f t="shared" si="88"/>
        <v>98.556669243578</v>
      </c>
      <c r="P120" s="17">
        <f t="shared" si="89"/>
        <v>1</v>
      </c>
      <c r="Q120" s="15" t="s">
        <v>864</v>
      </c>
      <c r="R120" s="18">
        <f t="shared" si="90"/>
        <v>89.98334427926531</v>
      </c>
      <c r="S120" s="17">
        <f t="shared" si="91"/>
        <v>-1</v>
      </c>
      <c r="T120" s="15" t="s">
        <v>865</v>
      </c>
      <c r="U120" s="18">
        <f t="shared" si="92"/>
        <v>85.723656956542499</v>
      </c>
      <c r="V120" s="17">
        <f t="shared" si="93"/>
        <v>-1</v>
      </c>
      <c r="W120" s="21">
        <v>0.981186</v>
      </c>
      <c r="X120" s="19">
        <f t="shared" si="94"/>
        <v>0.98118577075098823</v>
      </c>
      <c r="Y120" s="17">
        <f t="shared" si="95"/>
        <v>1</v>
      </c>
      <c r="Z120" s="21" t="s">
        <v>866</v>
      </c>
      <c r="AA120" s="18">
        <f t="shared" si="96"/>
        <v>5.6066730616973732</v>
      </c>
      <c r="AB120" s="17">
        <f t="shared" si="107"/>
        <v>1</v>
      </c>
      <c r="AC120" s="15">
        <v>0.99660000000000004</v>
      </c>
      <c r="AD120" s="19">
        <f t="shared" si="97"/>
        <v>0.59784405160954068</v>
      </c>
      <c r="AE120" s="17">
        <f t="shared" si="98"/>
        <v>-1</v>
      </c>
      <c r="AF120" s="15"/>
      <c r="AG120" s="19">
        <f t="shared" si="99"/>
        <v>0.36584233160005142</v>
      </c>
      <c r="AH120" s="17">
        <f t="shared" si="81"/>
        <v>0</v>
      </c>
      <c r="AI120" s="21">
        <v>0.809307</v>
      </c>
      <c r="AJ120" s="19">
        <f t="shared" si="100"/>
        <v>0.74256503249250305</v>
      </c>
      <c r="AK120" s="17">
        <f t="shared" si="101"/>
        <v>1</v>
      </c>
      <c r="AL120" s="15" t="s">
        <v>867</v>
      </c>
      <c r="AM120" s="18">
        <f t="shared" si="102"/>
        <v>62.998487744549095</v>
      </c>
      <c r="AN120" s="17">
        <f t="shared" si="108"/>
        <v>1</v>
      </c>
      <c r="AO120" s="15"/>
      <c r="AP120" s="18">
        <f t="shared" si="104"/>
        <v>62.273853217676134</v>
      </c>
      <c r="AQ120" s="17">
        <f t="shared" si="105"/>
        <v>0</v>
      </c>
      <c r="AR120" s="20">
        <f t="shared" si="106"/>
        <v>4</v>
      </c>
      <c r="AT120" s="3"/>
      <c r="AU120" s="3"/>
      <c r="AV120" s="3"/>
    </row>
    <row r="121" spans="1:48" ht="12.75" customHeight="1">
      <c r="A121" s="13">
        <v>119</v>
      </c>
      <c r="B121" s="14">
        <v>41971.782074583331</v>
      </c>
      <c r="C121" s="15" t="s">
        <v>868</v>
      </c>
      <c r="D121" s="15" t="s">
        <v>869</v>
      </c>
      <c r="E121" s="15">
        <v>239609</v>
      </c>
      <c r="F121" s="16">
        <v>1</v>
      </c>
      <c r="G121" s="16">
        <f t="shared" si="82"/>
        <v>2</v>
      </c>
      <c r="H121" s="16">
        <f t="shared" si="83"/>
        <v>3</v>
      </c>
      <c r="I121" s="16">
        <f t="shared" si="84"/>
        <v>9</v>
      </c>
      <c r="J121" s="16">
        <f t="shared" si="85"/>
        <v>6</v>
      </c>
      <c r="K121" s="16">
        <f t="shared" si="86"/>
        <v>0</v>
      </c>
      <c r="L121" s="16">
        <f t="shared" si="87"/>
        <v>9</v>
      </c>
      <c r="M121" s="17">
        <v>2</v>
      </c>
      <c r="N121" s="15" t="s">
        <v>870</v>
      </c>
      <c r="O121" s="18">
        <f t="shared" si="88"/>
        <v>100.53239062660478</v>
      </c>
      <c r="P121" s="17">
        <f t="shared" si="89"/>
        <v>1</v>
      </c>
      <c r="Q121" s="15" t="s">
        <v>871</v>
      </c>
      <c r="R121" s="18">
        <f t="shared" si="90"/>
        <v>91.574483144100341</v>
      </c>
      <c r="S121" s="17">
        <f t="shared" si="91"/>
        <v>-1</v>
      </c>
      <c r="T121" s="15" t="s">
        <v>872</v>
      </c>
      <c r="U121" s="18">
        <f t="shared" si="92"/>
        <v>85.553883230820716</v>
      </c>
      <c r="V121" s="17">
        <f t="shared" si="93"/>
        <v>-1</v>
      </c>
      <c r="W121" s="15">
        <v>1.0409999999999999</v>
      </c>
      <c r="X121" s="19">
        <f t="shared" si="94"/>
        <v>1.0411721611721609</v>
      </c>
      <c r="Y121" s="17">
        <f t="shared" si="95"/>
        <v>1</v>
      </c>
      <c r="Z121" s="15" t="s">
        <v>873</v>
      </c>
      <c r="AA121" s="18">
        <f t="shared" si="96"/>
        <v>7.2015930340595693</v>
      </c>
      <c r="AB121" s="17">
        <f t="shared" si="107"/>
        <v>1</v>
      </c>
      <c r="AC121" s="15">
        <v>0.996</v>
      </c>
      <c r="AD121" s="19">
        <f t="shared" si="97"/>
        <v>0.36282129461025003</v>
      </c>
      <c r="AE121" s="17">
        <f t="shared" si="98"/>
        <v>-1</v>
      </c>
      <c r="AF121" s="15">
        <v>5.0000000000000001E-3</v>
      </c>
      <c r="AG121" s="19">
        <f t="shared" si="99"/>
        <v>0.20176525671344658</v>
      </c>
      <c r="AH121" s="17">
        <f t="shared" si="81"/>
        <v>-1</v>
      </c>
      <c r="AI121" s="15">
        <v>0.94899999999999995</v>
      </c>
      <c r="AJ121" s="19">
        <f t="shared" si="100"/>
        <v>0.93519515856269464</v>
      </c>
      <c r="AK121" s="17">
        <f t="shared" si="101"/>
        <v>1</v>
      </c>
      <c r="AL121" s="15" t="s">
        <v>874</v>
      </c>
      <c r="AM121" s="18">
        <f t="shared" si="102"/>
        <v>61.455404631092932</v>
      </c>
      <c r="AN121" s="17">
        <f t="shared" si="108"/>
        <v>1</v>
      </c>
      <c r="AO121" s="15"/>
      <c r="AP121" s="18">
        <f t="shared" si="104"/>
        <v>60.948207884828193</v>
      </c>
      <c r="AQ121" s="17">
        <f t="shared" si="105"/>
        <v>0</v>
      </c>
      <c r="AR121" s="20">
        <f t="shared" si="106"/>
        <v>3</v>
      </c>
      <c r="AT121" s="3"/>
      <c r="AU121" s="3"/>
      <c r="AV121" s="3"/>
    </row>
    <row r="122" spans="1:48" ht="12.75" customHeight="1">
      <c r="A122" s="13">
        <v>120</v>
      </c>
      <c r="B122" s="14">
        <v>41971.780159351852</v>
      </c>
      <c r="C122" s="15" t="s">
        <v>875</v>
      </c>
      <c r="D122" s="15" t="s">
        <v>876</v>
      </c>
      <c r="E122" s="15">
        <v>255677</v>
      </c>
      <c r="F122" s="16">
        <v>1</v>
      </c>
      <c r="G122" s="16">
        <f t="shared" si="82"/>
        <v>2</v>
      </c>
      <c r="H122" s="16">
        <f t="shared" si="83"/>
        <v>5</v>
      </c>
      <c r="I122" s="16">
        <f t="shared" si="84"/>
        <v>5</v>
      </c>
      <c r="J122" s="16">
        <f t="shared" si="85"/>
        <v>6</v>
      </c>
      <c r="K122" s="16">
        <f t="shared" si="86"/>
        <v>7</v>
      </c>
      <c r="L122" s="16">
        <f t="shared" si="87"/>
        <v>7</v>
      </c>
      <c r="M122" s="17">
        <v>2</v>
      </c>
      <c r="N122" s="15"/>
      <c r="O122" s="18">
        <f t="shared" si="88"/>
        <v>97.482157450573766</v>
      </c>
      <c r="P122" s="17">
        <f t="shared" si="89"/>
        <v>0</v>
      </c>
      <c r="Q122" s="15"/>
      <c r="R122" s="18">
        <f t="shared" si="90"/>
        <v>88.674021527765859</v>
      </c>
      <c r="S122" s="17">
        <f t="shared" si="91"/>
        <v>0</v>
      </c>
      <c r="T122" s="15"/>
      <c r="U122" s="18">
        <f t="shared" si="92"/>
        <v>89.185546752239674</v>
      </c>
      <c r="V122" s="17">
        <f t="shared" si="93"/>
        <v>0</v>
      </c>
      <c r="W122" s="15">
        <v>0.5</v>
      </c>
      <c r="X122" s="19">
        <f t="shared" si="94"/>
        <v>0.6438485353655633</v>
      </c>
      <c r="Y122" s="17">
        <f t="shared" si="95"/>
        <v>-1</v>
      </c>
      <c r="Z122" s="15" t="s">
        <v>877</v>
      </c>
      <c r="AA122" s="18">
        <f t="shared" si="96"/>
        <v>4.4624468824659269</v>
      </c>
      <c r="AB122" s="17">
        <f t="shared" si="107"/>
        <v>-1</v>
      </c>
      <c r="AC122" s="15">
        <v>0.7</v>
      </c>
      <c r="AD122" s="19">
        <f t="shared" si="97"/>
        <v>0.73012613638776136</v>
      </c>
      <c r="AE122" s="17">
        <f t="shared" si="98"/>
        <v>1</v>
      </c>
      <c r="AF122" s="15">
        <v>0.5</v>
      </c>
      <c r="AG122" s="19">
        <f t="shared" si="99"/>
        <v>0.48050614670408442</v>
      </c>
      <c r="AH122" s="17">
        <f t="shared" si="81"/>
        <v>1</v>
      </c>
      <c r="AI122" s="15"/>
      <c r="AJ122" s="19">
        <f t="shared" si="100"/>
        <v>0.72314264125394023</v>
      </c>
      <c r="AK122" s="17">
        <f t="shared" si="101"/>
        <v>0</v>
      </c>
      <c r="AL122" s="15" t="s">
        <v>878</v>
      </c>
      <c r="AM122" s="18">
        <f t="shared" si="102"/>
        <v>68.655882067927593</v>
      </c>
      <c r="AN122" s="17">
        <f t="shared" si="108"/>
        <v>1</v>
      </c>
      <c r="AO122" s="15"/>
      <c r="AP122" s="18">
        <f t="shared" si="104"/>
        <v>68.045189101059378</v>
      </c>
      <c r="AQ122" s="17">
        <f t="shared" si="105"/>
        <v>0</v>
      </c>
      <c r="AR122" s="20">
        <f t="shared" si="106"/>
        <v>3</v>
      </c>
      <c r="AT122" s="3"/>
      <c r="AU122" s="3"/>
      <c r="AV122" s="3"/>
    </row>
    <row r="123" spans="1:48" ht="12.75" customHeight="1">
      <c r="A123" s="13">
        <v>121</v>
      </c>
      <c r="B123" s="14">
        <v>41971.780236666658</v>
      </c>
      <c r="C123" s="15" t="s">
        <v>879</v>
      </c>
      <c r="D123" s="15" t="s">
        <v>880</v>
      </c>
      <c r="E123" s="15">
        <v>252532</v>
      </c>
      <c r="F123" s="16">
        <v>1</v>
      </c>
      <c r="G123" s="16">
        <f t="shared" si="82"/>
        <v>2</v>
      </c>
      <c r="H123" s="16">
        <f t="shared" si="83"/>
        <v>5</v>
      </c>
      <c r="I123" s="16">
        <f t="shared" si="84"/>
        <v>2</v>
      </c>
      <c r="J123" s="16">
        <f t="shared" si="85"/>
        <v>5</v>
      </c>
      <c r="K123" s="16">
        <f t="shared" si="86"/>
        <v>3</v>
      </c>
      <c r="L123" s="16">
        <f t="shared" si="87"/>
        <v>2</v>
      </c>
      <c r="M123" s="17">
        <v>2</v>
      </c>
      <c r="N123" s="15"/>
      <c r="O123" s="18">
        <f t="shared" si="88"/>
        <v>93.547199182647404</v>
      </c>
      <c r="P123" s="17">
        <f t="shared" si="89"/>
        <v>0</v>
      </c>
      <c r="Q123" s="15"/>
      <c r="R123" s="18">
        <f t="shared" si="90"/>
        <v>85.137778380216417</v>
      </c>
      <c r="S123" s="17">
        <f t="shared" si="91"/>
        <v>0</v>
      </c>
      <c r="T123" s="15"/>
      <c r="U123" s="18">
        <f t="shared" si="92"/>
        <v>83.096578553657167</v>
      </c>
      <c r="V123" s="17">
        <f t="shared" si="93"/>
        <v>0</v>
      </c>
      <c r="W123" s="15">
        <v>0.6</v>
      </c>
      <c r="X123" s="19">
        <f t="shared" si="94"/>
        <v>0.71792527472527456</v>
      </c>
      <c r="Y123" s="17">
        <f t="shared" si="95"/>
        <v>-1</v>
      </c>
      <c r="Z123" s="15" t="s">
        <v>881</v>
      </c>
      <c r="AA123" s="18">
        <f t="shared" si="96"/>
        <v>4.3012469204343882</v>
      </c>
      <c r="AB123" s="17">
        <f t="shared" si="107"/>
        <v>-1</v>
      </c>
      <c r="AC123" s="15">
        <v>0.8</v>
      </c>
      <c r="AD123" s="19">
        <f t="shared" si="97"/>
        <v>0.77321635449066384</v>
      </c>
      <c r="AE123" s="17">
        <f t="shared" si="98"/>
        <v>1</v>
      </c>
      <c r="AF123" s="15">
        <v>0.5</v>
      </c>
      <c r="AG123" s="19">
        <f t="shared" si="99"/>
        <v>0.52378193491916269</v>
      </c>
      <c r="AH123" s="17">
        <f t="shared" si="81"/>
        <v>1</v>
      </c>
      <c r="AI123" s="15"/>
      <c r="AJ123" s="19">
        <f t="shared" si="100"/>
        <v>0.4331556445020518</v>
      </c>
      <c r="AK123" s="17">
        <f t="shared" si="101"/>
        <v>0</v>
      </c>
      <c r="AL123" s="15" t="s">
        <v>882</v>
      </c>
      <c r="AM123" s="18">
        <f t="shared" si="102"/>
        <v>65.256431643389888</v>
      </c>
      <c r="AN123" s="17">
        <f t="shared" si="108"/>
        <v>1</v>
      </c>
      <c r="AO123" s="15"/>
      <c r="AP123" s="18">
        <f t="shared" si="104"/>
        <v>64.304556042607956</v>
      </c>
      <c r="AQ123" s="17">
        <f t="shared" si="105"/>
        <v>0</v>
      </c>
      <c r="AR123" s="20">
        <f t="shared" si="106"/>
        <v>3</v>
      </c>
      <c r="AT123" s="3"/>
      <c r="AU123" s="3"/>
      <c r="AV123" s="3"/>
    </row>
    <row r="124" spans="1:48" ht="12.75" customHeight="1">
      <c r="A124" s="13">
        <v>122</v>
      </c>
      <c r="B124" s="14">
        <v>41971.780749201389</v>
      </c>
      <c r="C124" s="15" t="s">
        <v>883</v>
      </c>
      <c r="D124" s="15" t="s">
        <v>884</v>
      </c>
      <c r="E124" s="15">
        <v>190886</v>
      </c>
      <c r="F124" s="16">
        <v>1</v>
      </c>
      <c r="G124" s="16">
        <f t="shared" si="82"/>
        <v>1</v>
      </c>
      <c r="H124" s="16">
        <f t="shared" si="83"/>
        <v>9</v>
      </c>
      <c r="I124" s="16">
        <f t="shared" si="84"/>
        <v>0</v>
      </c>
      <c r="J124" s="16">
        <f t="shared" si="85"/>
        <v>8</v>
      </c>
      <c r="K124" s="16">
        <f t="shared" si="86"/>
        <v>8</v>
      </c>
      <c r="L124" s="16">
        <f t="shared" si="87"/>
        <v>6</v>
      </c>
      <c r="M124" s="17">
        <v>2</v>
      </c>
      <c r="N124" s="25" t="s">
        <v>885</v>
      </c>
      <c r="O124" s="18">
        <f t="shared" si="88"/>
        <v>94.881358596529267</v>
      </c>
      <c r="P124" s="17">
        <f t="shared" si="89"/>
        <v>-1</v>
      </c>
      <c r="Q124" s="15"/>
      <c r="R124" s="18">
        <f t="shared" si="90"/>
        <v>86.150090960384262</v>
      </c>
      <c r="S124" s="17">
        <f t="shared" si="91"/>
        <v>0</v>
      </c>
      <c r="T124" s="15"/>
      <c r="U124" s="18">
        <f t="shared" si="92"/>
        <v>87.119191090464824</v>
      </c>
      <c r="V124" s="17">
        <f t="shared" si="93"/>
        <v>0</v>
      </c>
      <c r="W124" s="15">
        <v>0.54</v>
      </c>
      <c r="X124" s="19">
        <f t="shared" si="94"/>
        <v>0.54476190476190478</v>
      </c>
      <c r="Y124" s="17">
        <f t="shared" si="95"/>
        <v>1</v>
      </c>
      <c r="Z124" s="21" t="s">
        <v>886</v>
      </c>
      <c r="AA124" s="18">
        <f t="shared" si="96"/>
        <v>3.9794000867203758</v>
      </c>
      <c r="AB124" s="17">
        <v>1</v>
      </c>
      <c r="AC124" s="15">
        <v>0.81</v>
      </c>
      <c r="AD124" s="19">
        <f t="shared" si="97"/>
        <v>0.81466501266300773</v>
      </c>
      <c r="AE124" s="17">
        <f t="shared" si="98"/>
        <v>1</v>
      </c>
      <c r="AF124" s="15"/>
      <c r="AG124" s="19">
        <f t="shared" si="99"/>
        <v>0.56949449790160278</v>
      </c>
      <c r="AH124" s="17">
        <f t="shared" ref="AH124:AH155" si="109">IF(AF124="",0,IF(ABS((AF124-AG124)/AG124)&lt;=0.05,1,-1))</f>
        <v>0</v>
      </c>
      <c r="AI124" s="15"/>
      <c r="AJ124" s="19">
        <f t="shared" si="100"/>
        <v>0.59154973343986184</v>
      </c>
      <c r="AK124" s="17">
        <f t="shared" si="101"/>
        <v>0</v>
      </c>
      <c r="AL124" s="25" t="s">
        <v>887</v>
      </c>
      <c r="AM124" s="18">
        <f t="shared" si="102"/>
        <v>69.764348624364857</v>
      </c>
      <c r="AN124" s="17">
        <f t="shared" si="108"/>
        <v>-1</v>
      </c>
      <c r="AO124" s="15"/>
      <c r="AP124" s="18">
        <f t="shared" si="104"/>
        <v>69.049562696126785</v>
      </c>
      <c r="AQ124" s="17">
        <f t="shared" si="105"/>
        <v>0</v>
      </c>
      <c r="AR124" s="20">
        <f t="shared" si="106"/>
        <v>3</v>
      </c>
      <c r="AT124" s="3"/>
      <c r="AU124" s="3"/>
      <c r="AV124" s="3"/>
    </row>
    <row r="125" spans="1:48" ht="12.75" customHeight="1">
      <c r="A125" s="13">
        <v>123</v>
      </c>
      <c r="B125" s="14">
        <v>41971.780758657405</v>
      </c>
      <c r="C125" s="15" t="s">
        <v>888</v>
      </c>
      <c r="D125" s="15" t="s">
        <v>889</v>
      </c>
      <c r="E125" s="15">
        <v>261448</v>
      </c>
      <c r="F125" s="16">
        <v>1</v>
      </c>
      <c r="G125" s="16">
        <f t="shared" si="82"/>
        <v>2</v>
      </c>
      <c r="H125" s="16">
        <f t="shared" si="83"/>
        <v>6</v>
      </c>
      <c r="I125" s="16">
        <f t="shared" si="84"/>
        <v>1</v>
      </c>
      <c r="J125" s="16">
        <f t="shared" si="85"/>
        <v>4</v>
      </c>
      <c r="K125" s="16">
        <f t="shared" si="86"/>
        <v>4</v>
      </c>
      <c r="L125" s="16">
        <f t="shared" si="87"/>
        <v>8</v>
      </c>
      <c r="M125" s="17">
        <v>2</v>
      </c>
      <c r="N125" s="15"/>
      <c r="O125" s="18">
        <f t="shared" si="88"/>
        <v>92.544069992174599</v>
      </c>
      <c r="P125" s="17">
        <f t="shared" si="89"/>
        <v>0</v>
      </c>
      <c r="Q125" s="15"/>
      <c r="R125" s="18">
        <f t="shared" si="90"/>
        <v>83.660402690462234</v>
      </c>
      <c r="S125" s="17">
        <f t="shared" si="91"/>
        <v>0</v>
      </c>
      <c r="T125" s="15"/>
      <c r="U125" s="18">
        <f t="shared" si="92"/>
        <v>82.411015324379235</v>
      </c>
      <c r="V125" s="17">
        <f t="shared" si="93"/>
        <v>0</v>
      </c>
      <c r="W125" s="15">
        <v>0.84970000000000001</v>
      </c>
      <c r="X125" s="19">
        <f t="shared" si="94"/>
        <v>0.8502857142857142</v>
      </c>
      <c r="Y125" s="17">
        <f t="shared" si="95"/>
        <v>1</v>
      </c>
      <c r="Z125" s="21" t="s">
        <v>890</v>
      </c>
      <c r="AA125" s="18">
        <f t="shared" si="96"/>
        <v>5.5284196865778075</v>
      </c>
      <c r="AB125" s="17">
        <v>1</v>
      </c>
      <c r="AC125" s="15">
        <v>0.99399999999999999</v>
      </c>
      <c r="AD125" s="19">
        <f t="shared" si="97"/>
        <v>0.55467742663364483</v>
      </c>
      <c r="AE125" s="17">
        <f t="shared" si="98"/>
        <v>-1</v>
      </c>
      <c r="AF125" s="15">
        <v>5.4299999999999999E-3</v>
      </c>
      <c r="AG125" s="19">
        <f t="shared" si="99"/>
        <v>0.33267506163312377</v>
      </c>
      <c r="AH125" s="17">
        <f t="shared" si="109"/>
        <v>-1</v>
      </c>
      <c r="AI125" s="15"/>
      <c r="AJ125" s="19">
        <f t="shared" si="100"/>
        <v>0.85676154526482151</v>
      </c>
      <c r="AK125" s="17">
        <f t="shared" si="101"/>
        <v>0</v>
      </c>
      <c r="AL125" s="21" t="s">
        <v>891</v>
      </c>
      <c r="AM125" s="18">
        <f t="shared" si="102"/>
        <v>65.552954107200605</v>
      </c>
      <c r="AN125" s="17">
        <v>1</v>
      </c>
      <c r="AO125" s="15"/>
      <c r="AP125" s="18">
        <f t="shared" si="104"/>
        <v>65.037749976977949</v>
      </c>
      <c r="AQ125" s="17">
        <f t="shared" si="105"/>
        <v>0</v>
      </c>
      <c r="AR125" s="20">
        <f t="shared" si="106"/>
        <v>3</v>
      </c>
      <c r="AT125" s="3"/>
      <c r="AU125" s="3"/>
      <c r="AV125" s="3"/>
    </row>
    <row r="126" spans="1:48" ht="12.75" customHeight="1">
      <c r="A126" s="13">
        <v>124</v>
      </c>
      <c r="B126" s="14">
        <v>41971.78079611111</v>
      </c>
      <c r="C126" s="15" t="s">
        <v>892</v>
      </c>
      <c r="D126" s="26" t="s">
        <v>893</v>
      </c>
      <c r="E126" s="26">
        <v>250308</v>
      </c>
      <c r="F126" s="16">
        <v>1</v>
      </c>
      <c r="G126" s="16">
        <f t="shared" si="82"/>
        <v>2</v>
      </c>
      <c r="H126" s="16">
        <f t="shared" si="83"/>
        <v>5</v>
      </c>
      <c r="I126" s="16">
        <f t="shared" si="84"/>
        <v>0</v>
      </c>
      <c r="J126" s="16">
        <f t="shared" si="85"/>
        <v>3</v>
      </c>
      <c r="K126" s="16">
        <f t="shared" si="86"/>
        <v>0</v>
      </c>
      <c r="L126" s="16">
        <f t="shared" si="87"/>
        <v>8</v>
      </c>
      <c r="M126" s="17">
        <v>0</v>
      </c>
      <c r="N126" s="15" t="s">
        <v>894</v>
      </c>
      <c r="O126" s="18">
        <f t="shared" si="88"/>
        <v>90.235835095580001</v>
      </c>
      <c r="P126" s="17">
        <f t="shared" si="89"/>
        <v>-1</v>
      </c>
      <c r="Q126" s="15"/>
      <c r="R126" s="18">
        <f t="shared" si="90"/>
        <v>81.352167793867636</v>
      </c>
      <c r="S126" s="17">
        <f t="shared" si="91"/>
        <v>0</v>
      </c>
      <c r="T126" s="15"/>
      <c r="U126" s="18">
        <f t="shared" si="92"/>
        <v>75.331567880588011</v>
      </c>
      <c r="V126" s="17">
        <f t="shared" si="93"/>
        <v>0</v>
      </c>
      <c r="W126" s="15">
        <v>1.1000000000000001</v>
      </c>
      <c r="X126" s="19">
        <f t="shared" si="94"/>
        <v>1.1575652173913045</v>
      </c>
      <c r="Y126" s="17">
        <f t="shared" si="95"/>
        <v>1</v>
      </c>
      <c r="Z126" s="15" t="s">
        <v>895</v>
      </c>
      <c r="AA126" s="18">
        <f t="shared" si="96"/>
        <v>6.9897000433601884</v>
      </c>
      <c r="AB126" s="17">
        <f t="shared" ref="AB126:AB168" si="110">IF(Z126="",0,IF(EXACT(RIGHT(Z126,2),"dB"),IF(ABS(VALUE(LEFT(Z126,FIND(" ",Z126,1)))-AA126)&lt;=0.5,1,-1),-1))</f>
        <v>1</v>
      </c>
      <c r="AC126" s="15">
        <v>0.4</v>
      </c>
      <c r="AD126" s="19">
        <f t="shared" si="97"/>
        <v>0.39725201362817597</v>
      </c>
      <c r="AE126" s="17">
        <f t="shared" si="98"/>
        <v>1</v>
      </c>
      <c r="AF126" s="15"/>
      <c r="AG126" s="19">
        <f t="shared" si="99"/>
        <v>0.22363153955623394</v>
      </c>
      <c r="AH126" s="17">
        <f t="shared" si="109"/>
        <v>0</v>
      </c>
      <c r="AI126" s="15"/>
      <c r="AJ126" s="19">
        <f t="shared" si="100"/>
        <v>0.91715068178814485</v>
      </c>
      <c r="AK126" s="17">
        <f t="shared" si="101"/>
        <v>0</v>
      </c>
      <c r="AL126" s="15" t="s">
        <v>896</v>
      </c>
      <c r="AM126" s="18">
        <f t="shared" si="102"/>
        <v>61.552954107200591</v>
      </c>
      <c r="AN126" s="17">
        <f t="shared" ref="AN126:AN168" si="111">IF(AL126="",0,IF(EXACT(RIGHT(AL126,5),"dB(A)"),IF(ABS(VALUE(LEFT(AL126,FIND(" ",AL126,1)))-AM126)&lt;=0.5,1,-1),-1))</f>
        <v>1</v>
      </c>
      <c r="AO126" s="15"/>
      <c r="AP126" s="18">
        <f t="shared" si="104"/>
        <v>61.05967257769472</v>
      </c>
      <c r="AQ126" s="17">
        <f t="shared" si="105"/>
        <v>0</v>
      </c>
      <c r="AR126" s="20">
        <f t="shared" si="106"/>
        <v>3</v>
      </c>
      <c r="AT126" s="3"/>
      <c r="AU126" s="3"/>
      <c r="AV126" s="3"/>
    </row>
    <row r="127" spans="1:48" ht="12.75" customHeight="1">
      <c r="A127" s="13">
        <v>125</v>
      </c>
      <c r="B127" s="14">
        <v>41971.781707893511</v>
      </c>
      <c r="C127" s="15" t="s">
        <v>897</v>
      </c>
      <c r="D127" s="15" t="s">
        <v>898</v>
      </c>
      <c r="E127" s="15">
        <v>223365</v>
      </c>
      <c r="F127" s="16">
        <v>1</v>
      </c>
      <c r="G127" s="16">
        <f t="shared" si="82"/>
        <v>2</v>
      </c>
      <c r="H127" s="16">
        <f t="shared" si="83"/>
        <v>2</v>
      </c>
      <c r="I127" s="16">
        <f t="shared" si="84"/>
        <v>3</v>
      </c>
      <c r="J127" s="16">
        <f t="shared" si="85"/>
        <v>3</v>
      </c>
      <c r="K127" s="16">
        <f t="shared" si="86"/>
        <v>6</v>
      </c>
      <c r="L127" s="16">
        <f t="shared" si="87"/>
        <v>5</v>
      </c>
      <c r="M127" s="17">
        <v>2</v>
      </c>
      <c r="N127" s="15"/>
      <c r="O127" s="18">
        <f t="shared" si="88"/>
        <v>93.707641658613483</v>
      </c>
      <c r="P127" s="17">
        <f t="shared" si="89"/>
        <v>0</v>
      </c>
      <c r="Q127" s="15"/>
      <c r="R127" s="18">
        <f t="shared" si="90"/>
        <v>85.05462739758805</v>
      </c>
      <c r="S127" s="17">
        <f t="shared" si="91"/>
        <v>0</v>
      </c>
      <c r="T127" s="15"/>
      <c r="U127" s="18">
        <f t="shared" si="92"/>
        <v>85.05462739758805</v>
      </c>
      <c r="V127" s="17">
        <f t="shared" si="93"/>
        <v>0</v>
      </c>
      <c r="W127" s="15">
        <v>0.71</v>
      </c>
      <c r="X127" s="19">
        <f t="shared" si="94"/>
        <v>0.71841432225063939</v>
      </c>
      <c r="Y127" s="17">
        <f t="shared" si="95"/>
        <v>1</v>
      </c>
      <c r="Z127" s="15" t="s">
        <v>899</v>
      </c>
      <c r="AA127" s="18">
        <f t="shared" si="96"/>
        <v>4.2426894739438676</v>
      </c>
      <c r="AB127" s="17">
        <f t="shared" si="110"/>
        <v>-1</v>
      </c>
      <c r="AC127" s="15">
        <v>0.77</v>
      </c>
      <c r="AD127" s="19">
        <f t="shared" si="97"/>
        <v>0.77321635449066317</v>
      </c>
      <c r="AE127" s="17">
        <f t="shared" si="98"/>
        <v>1</v>
      </c>
      <c r="AF127" s="15">
        <v>0.52</v>
      </c>
      <c r="AG127" s="19">
        <f t="shared" si="99"/>
        <v>0.52378193491916269</v>
      </c>
      <c r="AH127" s="17">
        <f t="shared" si="109"/>
        <v>1</v>
      </c>
      <c r="AI127" s="15"/>
      <c r="AJ127" s="19">
        <f t="shared" si="100"/>
        <v>0.59993873237977591</v>
      </c>
      <c r="AK127" s="17">
        <f t="shared" si="101"/>
        <v>0</v>
      </c>
      <c r="AL127" s="15" t="s">
        <v>900</v>
      </c>
      <c r="AM127" s="18">
        <f t="shared" si="102"/>
        <v>67.878504131468574</v>
      </c>
      <c r="AN127" s="17">
        <f t="shared" si="111"/>
        <v>-1</v>
      </c>
      <c r="AO127" s="15"/>
      <c r="AP127" s="18">
        <f t="shared" si="104"/>
        <v>67.221180988689568</v>
      </c>
      <c r="AQ127" s="17">
        <f t="shared" si="105"/>
        <v>0</v>
      </c>
      <c r="AR127" s="20">
        <f t="shared" si="106"/>
        <v>3</v>
      </c>
      <c r="AT127" s="3"/>
      <c r="AU127" s="3"/>
      <c r="AV127" s="3"/>
    </row>
    <row r="128" spans="1:48" ht="12.75" customHeight="1">
      <c r="A128" s="13">
        <v>126</v>
      </c>
      <c r="B128" s="14">
        <v>41971.784710196756</v>
      </c>
      <c r="C128" s="15" t="s">
        <v>901</v>
      </c>
      <c r="D128" s="15" t="s">
        <v>902</v>
      </c>
      <c r="E128" s="15">
        <v>239163</v>
      </c>
      <c r="F128" s="16">
        <v>1</v>
      </c>
      <c r="G128" s="16">
        <f t="shared" si="82"/>
        <v>2</v>
      </c>
      <c r="H128" s="16">
        <f t="shared" si="83"/>
        <v>3</v>
      </c>
      <c r="I128" s="16">
        <f t="shared" si="84"/>
        <v>9</v>
      </c>
      <c r="J128" s="16">
        <f t="shared" si="85"/>
        <v>1</v>
      </c>
      <c r="K128" s="16">
        <f t="shared" si="86"/>
        <v>6</v>
      </c>
      <c r="L128" s="16">
        <f t="shared" si="87"/>
        <v>3</v>
      </c>
      <c r="M128" s="17">
        <v>2</v>
      </c>
      <c r="N128" s="15" t="s">
        <v>903</v>
      </c>
      <c r="O128" s="18">
        <f t="shared" si="88"/>
        <v>97.160631195480789</v>
      </c>
      <c r="P128" s="17">
        <f t="shared" si="89"/>
        <v>-1</v>
      </c>
      <c r="Q128" s="15" t="s">
        <v>904</v>
      </c>
      <c r="R128" s="18">
        <f t="shared" si="90"/>
        <v>88.668485133389893</v>
      </c>
      <c r="S128" s="17">
        <f t="shared" si="91"/>
        <v>1</v>
      </c>
      <c r="T128" s="15" t="s">
        <v>905</v>
      </c>
      <c r="U128" s="18">
        <f t="shared" si="92"/>
        <v>88.668485133389893</v>
      </c>
      <c r="V128" s="17">
        <f t="shared" si="93"/>
        <v>1</v>
      </c>
      <c r="W128" s="15">
        <v>0.71799999999999997</v>
      </c>
      <c r="X128" s="19">
        <f t="shared" si="94"/>
        <v>0.71803174603174602</v>
      </c>
      <c r="Y128" s="17">
        <f t="shared" si="95"/>
        <v>1</v>
      </c>
      <c r="Z128" s="15" t="s">
        <v>906</v>
      </c>
      <c r="AA128" s="18">
        <f t="shared" si="96"/>
        <v>3.6991128507179405</v>
      </c>
      <c r="AB128" s="17">
        <f t="shared" si="110"/>
        <v>1</v>
      </c>
      <c r="AC128" s="15">
        <v>0.998</v>
      </c>
      <c r="AD128" s="19">
        <f t="shared" si="97"/>
        <v>0.85371493603838944</v>
      </c>
      <c r="AE128" s="17">
        <f t="shared" si="98"/>
        <v>-1</v>
      </c>
      <c r="AF128" s="15">
        <v>6.0000000000000001E-3</v>
      </c>
      <c r="AG128" s="19">
        <f t="shared" si="99"/>
        <v>0.61752769517047401</v>
      </c>
      <c r="AH128" s="17">
        <f t="shared" si="109"/>
        <v>-1</v>
      </c>
      <c r="AI128" s="15">
        <v>0.54100000000000004</v>
      </c>
      <c r="AJ128" s="19">
        <f t="shared" si="100"/>
        <v>0.33313601766021972</v>
      </c>
      <c r="AK128" s="17">
        <f t="shared" si="101"/>
        <v>-1</v>
      </c>
      <c r="AL128" s="15" t="s">
        <v>907</v>
      </c>
      <c r="AM128" s="18">
        <f t="shared" si="102"/>
        <v>68.1244260279434</v>
      </c>
      <c r="AN128" s="17">
        <f t="shared" si="111"/>
        <v>1</v>
      </c>
      <c r="AO128" s="15"/>
      <c r="AP128" s="18">
        <f t="shared" si="104"/>
        <v>67.394302115313735</v>
      </c>
      <c r="AQ128" s="17">
        <f t="shared" si="105"/>
        <v>0</v>
      </c>
      <c r="AR128" s="20">
        <f t="shared" si="106"/>
        <v>3</v>
      </c>
      <c r="AT128" s="3"/>
      <c r="AU128" s="3"/>
      <c r="AV128" s="3"/>
    </row>
    <row r="129" spans="1:48" ht="12.75" customHeight="1">
      <c r="A129" s="13">
        <v>127</v>
      </c>
      <c r="B129" s="14">
        <v>41971.78507672454</v>
      </c>
      <c r="C129" s="15" t="s">
        <v>908</v>
      </c>
      <c r="D129" s="15" t="s">
        <v>909</v>
      </c>
      <c r="E129" s="15">
        <v>239316</v>
      </c>
      <c r="F129" s="16">
        <v>1</v>
      </c>
      <c r="G129" s="16">
        <f t="shared" si="82"/>
        <v>2</v>
      </c>
      <c r="H129" s="16">
        <f t="shared" si="83"/>
        <v>3</v>
      </c>
      <c r="I129" s="16">
        <f t="shared" si="84"/>
        <v>9</v>
      </c>
      <c r="J129" s="16">
        <f t="shared" si="85"/>
        <v>3</v>
      </c>
      <c r="K129" s="16">
        <f t="shared" si="86"/>
        <v>1</v>
      </c>
      <c r="L129" s="16">
        <f t="shared" si="87"/>
        <v>6</v>
      </c>
      <c r="M129" s="17">
        <v>2</v>
      </c>
      <c r="N129" s="15" t="s">
        <v>910</v>
      </c>
      <c r="O129" s="18">
        <f t="shared" si="88"/>
        <v>98.575073823186557</v>
      </c>
      <c r="P129" s="17">
        <f t="shared" si="89"/>
        <v>1</v>
      </c>
      <c r="Q129" s="15" t="s">
        <v>911</v>
      </c>
      <c r="R129" s="18">
        <f t="shared" si="90"/>
        <v>89.843806187041551</v>
      </c>
      <c r="S129" s="17">
        <f t="shared" si="91"/>
        <v>-1</v>
      </c>
      <c r="T129" s="15" t="s">
        <v>912</v>
      </c>
      <c r="U129" s="18">
        <f t="shared" si="92"/>
        <v>85.584118864318739</v>
      </c>
      <c r="V129" s="17">
        <f t="shared" si="93"/>
        <v>-1</v>
      </c>
      <c r="W129" s="15">
        <v>1.032</v>
      </c>
      <c r="X129" s="19">
        <f t="shared" si="94"/>
        <v>1.0320948616600791</v>
      </c>
      <c r="Y129" s="17">
        <f t="shared" si="95"/>
        <v>1</v>
      </c>
      <c r="Z129" s="15" t="s">
        <v>913</v>
      </c>
      <c r="AA129" s="18">
        <f t="shared" si="96"/>
        <v>6.1181982861711859</v>
      </c>
      <c r="AB129" s="17">
        <f t="shared" si="110"/>
        <v>1</v>
      </c>
      <c r="AC129" s="15">
        <v>0.996</v>
      </c>
      <c r="AD129" s="19">
        <f t="shared" si="97"/>
        <v>0.51273892206238436</v>
      </c>
      <c r="AE129" s="17">
        <f t="shared" si="98"/>
        <v>-1</v>
      </c>
      <c r="AF129" s="15">
        <v>5.3E-3</v>
      </c>
      <c r="AG129" s="19">
        <f t="shared" si="99"/>
        <v>0.30195911442264656</v>
      </c>
      <c r="AH129" s="17">
        <f t="shared" si="109"/>
        <v>-1</v>
      </c>
      <c r="AI129" s="15">
        <v>0.88200000000000001</v>
      </c>
      <c r="AJ129" s="19">
        <f t="shared" si="100"/>
        <v>0.84398362275888328</v>
      </c>
      <c r="AK129" s="17">
        <f t="shared" si="101"/>
        <v>1</v>
      </c>
      <c r="AL129" s="15" t="s">
        <v>914</v>
      </c>
      <c r="AM129" s="18">
        <f t="shared" si="102"/>
        <v>62.764348624364857</v>
      </c>
      <c r="AN129" s="17">
        <f t="shared" si="111"/>
        <v>1</v>
      </c>
      <c r="AO129" s="15"/>
      <c r="AP129" s="18">
        <f t="shared" si="104"/>
        <v>62.167481408510945</v>
      </c>
      <c r="AQ129" s="17">
        <f t="shared" si="105"/>
        <v>0</v>
      </c>
      <c r="AR129" s="20">
        <f t="shared" si="106"/>
        <v>3</v>
      </c>
      <c r="AT129" s="3"/>
      <c r="AU129" s="3"/>
      <c r="AV129" s="3"/>
    </row>
    <row r="130" spans="1:48" ht="12.75" customHeight="1">
      <c r="A130" s="13">
        <v>128</v>
      </c>
      <c r="B130" s="14">
        <v>41971.788358576392</v>
      </c>
      <c r="C130" s="15" t="s">
        <v>915</v>
      </c>
      <c r="D130" s="15" t="s">
        <v>916</v>
      </c>
      <c r="E130" s="15">
        <v>258964</v>
      </c>
      <c r="F130" s="16">
        <v>1</v>
      </c>
      <c r="G130" s="16">
        <f t="shared" si="82"/>
        <v>2</v>
      </c>
      <c r="H130" s="16">
        <f t="shared" si="83"/>
        <v>5</v>
      </c>
      <c r="I130" s="16">
        <f t="shared" si="84"/>
        <v>8</v>
      </c>
      <c r="J130" s="16">
        <f t="shared" si="85"/>
        <v>9</v>
      </c>
      <c r="K130" s="16">
        <f t="shared" si="86"/>
        <v>6</v>
      </c>
      <c r="L130" s="16">
        <f t="shared" si="87"/>
        <v>4</v>
      </c>
      <c r="M130" s="17">
        <v>0</v>
      </c>
      <c r="N130" s="15" t="s">
        <v>917</v>
      </c>
      <c r="O130" s="18">
        <f t="shared" si="88"/>
        <v>101.30685135327907</v>
      </c>
      <c r="P130" s="17">
        <f t="shared" si="89"/>
        <v>1</v>
      </c>
      <c r="Q130" s="15" t="s">
        <v>918</v>
      </c>
      <c r="R130" s="18">
        <f t="shared" si="90"/>
        <v>92.733526388966382</v>
      </c>
      <c r="S130" s="17">
        <f t="shared" si="91"/>
        <v>1</v>
      </c>
      <c r="T130" s="15" t="s">
        <v>919</v>
      </c>
      <c r="U130" s="18">
        <f t="shared" si="92"/>
        <v>92.733526388966382</v>
      </c>
      <c r="V130" s="17">
        <f t="shared" si="93"/>
        <v>1</v>
      </c>
      <c r="W130" s="15">
        <v>0.55000000000000004</v>
      </c>
      <c r="X130" s="19">
        <f t="shared" si="94"/>
        <v>0.54620689655172416</v>
      </c>
      <c r="Y130" s="17">
        <f t="shared" si="95"/>
        <v>1</v>
      </c>
      <c r="Z130" s="15" t="s">
        <v>920</v>
      </c>
      <c r="AA130" s="18">
        <f t="shared" si="96"/>
        <v>3.9794000867203758</v>
      </c>
      <c r="AB130" s="17">
        <f t="shared" si="110"/>
        <v>1</v>
      </c>
      <c r="AC130" s="15">
        <v>0.998</v>
      </c>
      <c r="AD130" s="19">
        <f t="shared" si="97"/>
        <v>0.81466501266300639</v>
      </c>
      <c r="AE130" s="17">
        <f t="shared" si="98"/>
        <v>-1</v>
      </c>
      <c r="AF130" s="15">
        <v>5.5999999999999999E-3</v>
      </c>
      <c r="AG130" s="19">
        <f t="shared" si="99"/>
        <v>0.56949449790160278</v>
      </c>
      <c r="AH130" s="17">
        <f t="shared" si="109"/>
        <v>-1</v>
      </c>
      <c r="AI130" s="15">
        <v>0.64</v>
      </c>
      <c r="AJ130" s="19">
        <f t="shared" si="100"/>
        <v>0.48394688757097626</v>
      </c>
      <c r="AK130" s="17">
        <f t="shared" si="101"/>
        <v>-1</v>
      </c>
      <c r="AL130" s="15" t="s">
        <v>921</v>
      </c>
      <c r="AM130" s="18">
        <f t="shared" si="102"/>
        <v>67.998487744549095</v>
      </c>
      <c r="AN130" s="17">
        <f t="shared" si="111"/>
        <v>1</v>
      </c>
      <c r="AO130" s="15"/>
      <c r="AP130" s="18">
        <f t="shared" si="104"/>
        <v>67.113198914259442</v>
      </c>
      <c r="AQ130" s="17">
        <f t="shared" si="105"/>
        <v>0</v>
      </c>
      <c r="AR130" s="20">
        <f t="shared" si="106"/>
        <v>3</v>
      </c>
      <c r="AT130" s="3"/>
      <c r="AU130" s="3"/>
      <c r="AV130" s="3"/>
    </row>
    <row r="131" spans="1:48" ht="12.75" customHeight="1">
      <c r="A131" s="13">
        <v>129</v>
      </c>
      <c r="B131" s="14">
        <v>41971.7758412037</v>
      </c>
      <c r="C131" s="15" t="s">
        <v>922</v>
      </c>
      <c r="D131" s="15" t="s">
        <v>923</v>
      </c>
      <c r="E131" s="15">
        <v>130589</v>
      </c>
      <c r="F131" s="16">
        <v>1</v>
      </c>
      <c r="G131" s="16">
        <f t="shared" ref="G131:G162" si="112">INT(E131/100000)</f>
        <v>1</v>
      </c>
      <c r="H131" s="16">
        <f t="shared" ref="H131:H162" si="113">INT(($E131-100000*G131)/10000)</f>
        <v>3</v>
      </c>
      <c r="I131" s="16">
        <f t="shared" ref="I131:I162" si="114">INT(($E131-100000*G131-10000*H131)/1000)</f>
        <v>0</v>
      </c>
      <c r="J131" s="16">
        <f t="shared" ref="J131:J162" si="115">INT(($E131-100000*$G131-10000*$H131-1000*$I131)/100)</f>
        <v>5</v>
      </c>
      <c r="K131" s="16">
        <f t="shared" ref="K131:K162" si="116">INT(($E131-100000*$G131-10000*$H131-1000*$I131-100*$J131)/10)</f>
        <v>8</v>
      </c>
      <c r="L131" s="16">
        <f t="shared" ref="L131:L162" si="117">INT(($E131-100000*$G131-10000*$H131-1000*$I131-100*$J131-10*$K131))</f>
        <v>9</v>
      </c>
      <c r="M131" s="17">
        <v>2</v>
      </c>
      <c r="N131" s="15"/>
      <c r="O131" s="18">
        <f t="shared" ref="O131:O162" si="118">10*LOG10((10^((80+L131+10*LOG10(10000+(K131*10+L131)*100))/10)+10^((90+K131+10*LOG10(1000+(J131*10+K131)*100))/10)+10^((100+I131+10*LOG10(2000+(J131*10+K131)*100))/10))/(16*3600))</f>
        <v>93.728541822017078</v>
      </c>
      <c r="P131" s="17">
        <f t="shared" ref="P131:P162" si="119">IF(N131="",0,IF(EXACT(RIGHT(N131,5),"dB(A)"),IF(ABS(VALUE(LEFT(N131,FIND(" ",N131,1)))-O131)&lt;=0.5,1,-1),-1))</f>
        <v>0</v>
      </c>
      <c r="Q131" s="15"/>
      <c r="R131" s="18">
        <f t="shared" ref="R131:R162" si="120">10*LOG10((10^((80+L131+10*LOG10(10000+(K131*10+L131)*100))/10)+10^((90+K131+10*LOG10(1000+(J131*10+K131)*100))/10)+10^((100+I131+10*LOG10(2000+(J131*10+K131)*100))/10))/(16*3600))+10*LOG10(7.5/(50+L131))</f>
        <v>84.77063433951264</v>
      </c>
      <c r="S131" s="17">
        <f t="shared" ref="S131:S162" si="121">IF(Q131="",0,IF(EXACT(RIGHT(Q131,5),"dB(A)"),IF(ABS(VALUE(LEFT(Q131,FIND(" ",Q131,1)))-R131)&lt;=0.5,1,-1),-1))</f>
        <v>0</v>
      </c>
      <c r="T131" s="15"/>
      <c r="U131" s="18">
        <f t="shared" ref="U131:U162" si="122">10*LOG10((10^((80+L131+10*LOG10(10000+(K131*10+L131)*100))/10)+10^((90+K131+10*LOG10(1000+(J131*10+K131)*100))/10)+10^((100+I131+10*LOG10(2000+(J131*10+K131)*100))/10))/(16*3600))+10*LOG10(7.5/(50+L131))+10*LOG10((2+K131)/8)</f>
        <v>85.739734469593202</v>
      </c>
      <c r="V131" s="17">
        <f t="shared" ref="V131:V162" si="123">IF(T131="",0,IF(EXACT(RIGHT(T131,5),"dB(A)"),IF(ABS(VALUE(LEFT(T131,FIND(" ",T131,1)))-U131)&lt;=0.5,1,-1),-1))</f>
        <v>0</v>
      </c>
      <c r="W131" s="15">
        <v>0.67</v>
      </c>
      <c r="X131" s="19">
        <f t="shared" ref="X131:X162" si="124">0.16*(200+K131*10+L131)/(10+J131/2)*(1/(2+K131/5)-1/(6+L131/2))</f>
        <v>0.67525079365079377</v>
      </c>
      <c r="Y131" s="17">
        <f t="shared" ref="Y131:Y162" si="125">IF(W131="",0,IF(ABS((W131-X131)/X131)&lt;=0.05,1,-1))</f>
        <v>1</v>
      </c>
      <c r="Z131" s="15" t="s">
        <v>924</v>
      </c>
      <c r="AA131" s="18">
        <f t="shared" ref="AA131:AA162" si="126">10*LOG10((6+L131/2)/(2+K131/5))</f>
        <v>4.6488679830265074</v>
      </c>
      <c r="AB131" s="17">
        <f t="shared" si="110"/>
        <v>-1</v>
      </c>
      <c r="AC131" s="15">
        <v>0.68</v>
      </c>
      <c r="AD131" s="19">
        <f t="shared" ref="AD131:AD162" si="127">1-(((0.00002*10^((90+L131)/20))-(0.00002*10^((80+K131)/20)))/((0.00002*10^((90+L131)/20))+(0.00002*10^((80+K131)/20))))^2</f>
        <v>0.68610961986654573</v>
      </c>
      <c r="AE131" s="17">
        <f t="shared" ref="AE131:AE162" si="128">IF(AC131="",0,IF(ABS((AC131-AD131)/AD131)&lt;=0.05,1,-1))</f>
        <v>1</v>
      </c>
      <c r="AF131" s="15"/>
      <c r="AG131" s="19">
        <f t="shared" ref="AG131:AG162" si="129">1-(1-10^(((85+K131/2)-(90+L131/2))/10))/(1+10^(((85+K131/2)-(90+L131/2))/10))</f>
        <v>0.4397407920136831</v>
      </c>
      <c r="AH131" s="17">
        <f t="shared" si="109"/>
        <v>0</v>
      </c>
      <c r="AI131" s="15">
        <v>0.86</v>
      </c>
      <c r="AJ131" s="19">
        <f t="shared" ref="AJ131:AJ162" si="130">1-10^(((85+K131/2)-(90+L131))/10)*((1+L131/20+2*(0.2+K131/100))/(1+L131/20))^2</f>
        <v>0.80784304399524376</v>
      </c>
      <c r="AK131" s="17">
        <f t="shared" ref="AK131:AK162" si="131">IF(AI131="",0,IF(ABS((AI131-AJ131)/AJ131)&lt;=0.15,1,-1))</f>
        <v>1</v>
      </c>
      <c r="AL131" s="23" t="s">
        <v>925</v>
      </c>
      <c r="AM131" s="18">
        <f t="shared" ref="AM131:AM162" si="132">10*LOG10(10^((60+K131)/10)+10^((60+K131-(1+L131/3))/10))</f>
        <v>69.455404631092946</v>
      </c>
      <c r="AN131" s="17">
        <f t="shared" si="111"/>
        <v>-1</v>
      </c>
      <c r="AO131" s="15"/>
      <c r="AP131" s="18">
        <f t="shared" ref="AP131:AP162" si="133">10*LOG10(10^((60+K131)/10)+10^((60+K131-(1+L131/3)+10*LOG10((10+L131)/((10+L131)+2*(4+J131/3))))/10))</f>
        <v>68.966889293796498</v>
      </c>
      <c r="AQ131" s="17">
        <f t="shared" ref="AQ131:AQ162" si="134">IF(AO131="",0,IF(EXACT(RIGHT(AO131,5),"dB(A)"),IF(ABS(VALUE(LEFT(AO131,FIND(" ",AO131,1)))-AP131)&lt;=0.5,1,-1),-1))</f>
        <v>0</v>
      </c>
      <c r="AR131" s="20">
        <f t="shared" ref="AR131:AR162" si="135">M131+P131+S131+V131+Y131+AB131+AE131+AH131+AK131+AN131+AQ131</f>
        <v>3</v>
      </c>
      <c r="AT131" s="3"/>
      <c r="AU131" s="3"/>
      <c r="AV131" s="3"/>
    </row>
    <row r="132" spans="1:48" ht="12.75" customHeight="1">
      <c r="A132" s="13">
        <v>130</v>
      </c>
      <c r="B132" s="14">
        <v>41971.778314305549</v>
      </c>
      <c r="C132" s="15" t="s">
        <v>926</v>
      </c>
      <c r="D132" s="15" t="s">
        <v>927</v>
      </c>
      <c r="E132" s="15">
        <v>240287</v>
      </c>
      <c r="F132" s="16">
        <v>1</v>
      </c>
      <c r="G132" s="16">
        <f t="shared" si="112"/>
        <v>2</v>
      </c>
      <c r="H132" s="16">
        <f t="shared" si="113"/>
        <v>4</v>
      </c>
      <c r="I132" s="16">
        <f t="shared" si="114"/>
        <v>0</v>
      </c>
      <c r="J132" s="16">
        <f t="shared" si="115"/>
        <v>2</v>
      </c>
      <c r="K132" s="16">
        <f t="shared" si="116"/>
        <v>8</v>
      </c>
      <c r="L132" s="16">
        <f t="shared" si="117"/>
        <v>7</v>
      </c>
      <c r="M132" s="17">
        <v>2</v>
      </c>
      <c r="N132" s="15" t="s">
        <v>928</v>
      </c>
      <c r="O132" s="18">
        <f t="shared" si="118"/>
        <v>91.499274948994668</v>
      </c>
      <c r="P132" s="17">
        <f t="shared" si="119"/>
        <v>1</v>
      </c>
      <c r="Q132" s="15" t="s">
        <v>929</v>
      </c>
      <c r="R132" s="18">
        <f t="shared" si="120"/>
        <v>82.691139026186761</v>
      </c>
      <c r="S132" s="17">
        <f t="shared" si="121"/>
        <v>-1</v>
      </c>
      <c r="T132" s="15" t="s">
        <v>930</v>
      </c>
      <c r="U132" s="18">
        <f t="shared" si="122"/>
        <v>83.660239156267323</v>
      </c>
      <c r="V132" s="17">
        <f t="shared" si="123"/>
        <v>-1</v>
      </c>
      <c r="W132" s="15">
        <v>0.72</v>
      </c>
      <c r="X132" s="19">
        <f t="shared" si="124"/>
        <v>0.72017012227538557</v>
      </c>
      <c r="Y132" s="17">
        <f t="shared" si="125"/>
        <v>1</v>
      </c>
      <c r="Z132" s="15" t="s">
        <v>931</v>
      </c>
      <c r="AA132" s="18">
        <f t="shared" si="126"/>
        <v>4.2142110452156052</v>
      </c>
      <c r="AB132" s="17">
        <f t="shared" si="110"/>
        <v>1</v>
      </c>
      <c r="AC132" s="15">
        <v>0.997</v>
      </c>
      <c r="AD132" s="19">
        <f t="shared" si="127"/>
        <v>0.77321635449066439</v>
      </c>
      <c r="AE132" s="17">
        <f t="shared" si="128"/>
        <v>-1</v>
      </c>
      <c r="AF132" s="15">
        <v>5.5999999999999999E-3</v>
      </c>
      <c r="AG132" s="19">
        <f t="shared" si="129"/>
        <v>0.52378193491916269</v>
      </c>
      <c r="AH132" s="17">
        <f t="shared" si="109"/>
        <v>-1</v>
      </c>
      <c r="AI132" s="15">
        <v>0.77600000000000002</v>
      </c>
      <c r="AJ132" s="19">
        <f t="shared" si="130"/>
        <v>0.68275177748052751</v>
      </c>
      <c r="AK132" s="17">
        <f t="shared" si="131"/>
        <v>1</v>
      </c>
      <c r="AL132" s="15" t="s">
        <v>932</v>
      </c>
      <c r="AM132" s="18">
        <f t="shared" si="132"/>
        <v>69.655882067927593</v>
      </c>
      <c r="AN132" s="17">
        <f t="shared" si="111"/>
        <v>1</v>
      </c>
      <c r="AO132" s="15"/>
      <c r="AP132" s="18">
        <f t="shared" si="133"/>
        <v>69.13825366555875</v>
      </c>
      <c r="AQ132" s="17">
        <f t="shared" si="134"/>
        <v>0</v>
      </c>
      <c r="AR132" s="20">
        <f t="shared" si="135"/>
        <v>3</v>
      </c>
      <c r="AT132" s="3"/>
      <c r="AU132" s="3"/>
      <c r="AV132" s="3"/>
    </row>
    <row r="133" spans="1:48" ht="12.75" customHeight="1">
      <c r="A133" s="13">
        <v>131</v>
      </c>
      <c r="B133" s="14">
        <v>41971.778807372684</v>
      </c>
      <c r="C133" s="15" t="s">
        <v>933</v>
      </c>
      <c r="D133" s="15" t="s">
        <v>934</v>
      </c>
      <c r="E133" s="15">
        <v>240215</v>
      </c>
      <c r="F133" s="16">
        <v>1</v>
      </c>
      <c r="G133" s="16">
        <f t="shared" si="112"/>
        <v>2</v>
      </c>
      <c r="H133" s="16">
        <f t="shared" si="113"/>
        <v>4</v>
      </c>
      <c r="I133" s="16">
        <f t="shared" si="114"/>
        <v>0</v>
      </c>
      <c r="J133" s="16">
        <f t="shared" si="115"/>
        <v>2</v>
      </c>
      <c r="K133" s="16">
        <f t="shared" si="116"/>
        <v>1</v>
      </c>
      <c r="L133" s="16">
        <f t="shared" si="117"/>
        <v>5</v>
      </c>
      <c r="M133" s="17">
        <v>2</v>
      </c>
      <c r="N133" s="15" t="s">
        <v>935</v>
      </c>
      <c r="O133" s="18">
        <f t="shared" si="118"/>
        <v>89.256709189250898</v>
      </c>
      <c r="P133" s="17">
        <f t="shared" si="119"/>
        <v>1</v>
      </c>
      <c r="Q133" s="15" t="s">
        <v>936</v>
      </c>
      <c r="R133" s="18">
        <f t="shared" si="120"/>
        <v>80.603694928225465</v>
      </c>
      <c r="S133" s="17">
        <f t="shared" si="121"/>
        <v>-1</v>
      </c>
      <c r="T133" s="15" t="s">
        <v>937</v>
      </c>
      <c r="U133" s="18">
        <f t="shared" si="122"/>
        <v>76.344007605502654</v>
      </c>
      <c r="V133" s="17">
        <f t="shared" si="123"/>
        <v>-1</v>
      </c>
      <c r="W133" s="15">
        <v>1.05</v>
      </c>
      <c r="X133" s="19">
        <f t="shared" si="124"/>
        <v>1.0535731648031113</v>
      </c>
      <c r="Y133" s="17">
        <f t="shared" si="125"/>
        <v>1</v>
      </c>
      <c r="Z133" s="15" t="s">
        <v>938</v>
      </c>
      <c r="AA133" s="18">
        <f t="shared" si="126"/>
        <v>5.8699624489208642</v>
      </c>
      <c r="AB133" s="17">
        <f t="shared" si="110"/>
        <v>1</v>
      </c>
      <c r="AC133" s="15">
        <v>0.996</v>
      </c>
      <c r="AD133" s="19">
        <f t="shared" si="127"/>
        <v>0.55467742663364483</v>
      </c>
      <c r="AE133" s="17">
        <f t="shared" si="128"/>
        <v>-1</v>
      </c>
      <c r="AF133" s="15">
        <v>5.0000000000000001E-3</v>
      </c>
      <c r="AG133" s="19">
        <f t="shared" si="129"/>
        <v>0.33267506163312377</v>
      </c>
      <c r="AH133" s="17">
        <f t="shared" si="109"/>
        <v>-1</v>
      </c>
      <c r="AI133" s="15">
        <v>0.85</v>
      </c>
      <c r="AJ133" s="19">
        <f t="shared" si="130"/>
        <v>0.79973137489902435</v>
      </c>
      <c r="AK133" s="17">
        <f t="shared" si="131"/>
        <v>1</v>
      </c>
      <c r="AL133" s="15" t="s">
        <v>939</v>
      </c>
      <c r="AM133" s="18">
        <f t="shared" si="132"/>
        <v>62.878504131468574</v>
      </c>
      <c r="AN133" s="17">
        <f t="shared" si="111"/>
        <v>1</v>
      </c>
      <c r="AO133" s="15"/>
      <c r="AP133" s="18">
        <f t="shared" si="133"/>
        <v>62.250248226194394</v>
      </c>
      <c r="AQ133" s="17">
        <f t="shared" si="134"/>
        <v>0</v>
      </c>
      <c r="AR133" s="20">
        <f t="shared" si="135"/>
        <v>3</v>
      </c>
      <c r="AT133" s="3"/>
      <c r="AU133" s="3"/>
      <c r="AV133" s="3"/>
    </row>
    <row r="134" spans="1:48" ht="12.75" customHeight="1">
      <c r="A134" s="13">
        <v>132</v>
      </c>
      <c r="B134" s="14">
        <v>41971.782417476854</v>
      </c>
      <c r="C134" s="15" t="s">
        <v>940</v>
      </c>
      <c r="D134" s="15" t="s">
        <v>941</v>
      </c>
      <c r="E134" s="15">
        <v>239625</v>
      </c>
      <c r="F134" s="16">
        <v>1</v>
      </c>
      <c r="G134" s="16">
        <f t="shared" si="112"/>
        <v>2</v>
      </c>
      <c r="H134" s="16">
        <f t="shared" si="113"/>
        <v>3</v>
      </c>
      <c r="I134" s="16">
        <f t="shared" si="114"/>
        <v>9</v>
      </c>
      <c r="J134" s="16">
        <f t="shared" si="115"/>
        <v>6</v>
      </c>
      <c r="K134" s="16">
        <f t="shared" si="116"/>
        <v>2</v>
      </c>
      <c r="L134" s="16">
        <f t="shared" si="117"/>
        <v>5</v>
      </c>
      <c r="M134" s="17">
        <v>2</v>
      </c>
      <c r="N134" s="15" t="s">
        <v>942</v>
      </c>
      <c r="O134" s="18">
        <f t="shared" si="118"/>
        <v>100.63516590108327</v>
      </c>
      <c r="P134" s="17">
        <f t="shared" si="119"/>
        <v>1</v>
      </c>
      <c r="Q134" s="15" t="s">
        <v>943</v>
      </c>
      <c r="R134" s="18">
        <f t="shared" si="120"/>
        <v>91.982151640057836</v>
      </c>
      <c r="S134" s="17">
        <f t="shared" si="121"/>
        <v>-1</v>
      </c>
      <c r="T134" s="15" t="s">
        <v>944</v>
      </c>
      <c r="U134" s="18">
        <f t="shared" si="122"/>
        <v>88.971851683418024</v>
      </c>
      <c r="V134" s="17">
        <f t="shared" si="123"/>
        <v>-1</v>
      </c>
      <c r="W134" s="15">
        <v>0.83</v>
      </c>
      <c r="X134" s="19">
        <f t="shared" si="124"/>
        <v>0.8280542986425341</v>
      </c>
      <c r="Y134" s="17">
        <f t="shared" si="125"/>
        <v>1</v>
      </c>
      <c r="Z134" s="15" t="s">
        <v>945</v>
      </c>
      <c r="AA134" s="18">
        <f t="shared" si="126"/>
        <v>5.4920768400268667</v>
      </c>
      <c r="AB134" s="17">
        <f t="shared" si="110"/>
        <v>1</v>
      </c>
      <c r="AC134" s="15">
        <v>0.995</v>
      </c>
      <c r="AD134" s="19">
        <f t="shared" si="127"/>
        <v>0.59784405160954068</v>
      </c>
      <c r="AE134" s="17">
        <f t="shared" si="128"/>
        <v>-1</v>
      </c>
      <c r="AF134" s="15">
        <v>5.0000000000000001E-3</v>
      </c>
      <c r="AG134" s="19">
        <f t="shared" si="129"/>
        <v>0.36584233160005142</v>
      </c>
      <c r="AH134" s="17">
        <f t="shared" si="109"/>
        <v>-1</v>
      </c>
      <c r="AI134" s="15">
        <v>0.83</v>
      </c>
      <c r="AJ134" s="19">
        <f t="shared" si="130"/>
        <v>0.76988052040797961</v>
      </c>
      <c r="AK134" s="17">
        <f t="shared" si="131"/>
        <v>1</v>
      </c>
      <c r="AL134" s="15" t="s">
        <v>946</v>
      </c>
      <c r="AM134" s="18">
        <f t="shared" si="132"/>
        <v>63.878504131468574</v>
      </c>
      <c r="AN134" s="17">
        <f t="shared" si="111"/>
        <v>1</v>
      </c>
      <c r="AO134" s="15"/>
      <c r="AP134" s="18">
        <f t="shared" si="133"/>
        <v>63.141603574519216</v>
      </c>
      <c r="AQ134" s="17">
        <f t="shared" si="134"/>
        <v>0</v>
      </c>
      <c r="AR134" s="20">
        <f t="shared" si="135"/>
        <v>3</v>
      </c>
      <c r="AT134" s="3"/>
      <c r="AU134" s="3"/>
      <c r="AV134" s="3"/>
    </row>
    <row r="135" spans="1:48" ht="12.75" customHeight="1">
      <c r="A135" s="13">
        <v>133</v>
      </c>
      <c r="B135" s="14">
        <v>41971.766766238426</v>
      </c>
      <c r="C135" s="15" t="s">
        <v>947</v>
      </c>
      <c r="D135" s="15" t="s">
        <v>948</v>
      </c>
      <c r="E135" s="15">
        <v>239616</v>
      </c>
      <c r="F135" s="16">
        <v>1</v>
      </c>
      <c r="G135" s="16">
        <f t="shared" si="112"/>
        <v>2</v>
      </c>
      <c r="H135" s="16">
        <f t="shared" si="113"/>
        <v>3</v>
      </c>
      <c r="I135" s="16">
        <f t="shared" si="114"/>
        <v>9</v>
      </c>
      <c r="J135" s="16">
        <f t="shared" si="115"/>
        <v>6</v>
      </c>
      <c r="K135" s="16">
        <f t="shared" si="116"/>
        <v>1</v>
      </c>
      <c r="L135" s="16">
        <f t="shared" si="117"/>
        <v>6</v>
      </c>
      <c r="M135" s="17">
        <v>2</v>
      </c>
      <c r="N135" s="15" t="s">
        <v>949</v>
      </c>
      <c r="O135" s="18">
        <f t="shared" si="118"/>
        <v>100.57117953962099</v>
      </c>
      <c r="P135" s="17">
        <f t="shared" si="119"/>
        <v>1</v>
      </c>
      <c r="Q135" s="15"/>
      <c r="R135" s="18">
        <f t="shared" si="120"/>
        <v>91.839911903475979</v>
      </c>
      <c r="S135" s="17">
        <f t="shared" si="121"/>
        <v>0</v>
      </c>
      <c r="T135" s="15"/>
      <c r="U135" s="18">
        <f t="shared" si="122"/>
        <v>87.580224580753168</v>
      </c>
      <c r="V135" s="17">
        <f t="shared" si="123"/>
        <v>0</v>
      </c>
      <c r="W135" s="15">
        <v>0.91</v>
      </c>
      <c r="X135" s="19">
        <f t="shared" si="124"/>
        <v>0.91300699300699295</v>
      </c>
      <c r="Y135" s="17">
        <f t="shared" si="125"/>
        <v>1</v>
      </c>
      <c r="Z135" s="15" t="s">
        <v>950</v>
      </c>
      <c r="AA135" s="18">
        <f t="shared" si="126"/>
        <v>6.1181982861711859</v>
      </c>
      <c r="AB135" s="17">
        <f t="shared" si="110"/>
        <v>-1</v>
      </c>
      <c r="AC135" s="15">
        <v>0.99</v>
      </c>
      <c r="AD135" s="19">
        <f t="shared" si="127"/>
        <v>0.51273892206238436</v>
      </c>
      <c r="AE135" s="17">
        <f t="shared" si="128"/>
        <v>-1</v>
      </c>
      <c r="AF135" s="15"/>
      <c r="AG135" s="19">
        <f t="shared" si="129"/>
        <v>0.30195911442264656</v>
      </c>
      <c r="AH135" s="17">
        <f t="shared" si="109"/>
        <v>0</v>
      </c>
      <c r="AI135" s="15">
        <v>0.99</v>
      </c>
      <c r="AJ135" s="19">
        <f t="shared" si="130"/>
        <v>0.84398362275888328</v>
      </c>
      <c r="AK135" s="17">
        <f t="shared" si="131"/>
        <v>-1</v>
      </c>
      <c r="AL135" s="21" t="s">
        <v>951</v>
      </c>
      <c r="AM135" s="18">
        <f t="shared" si="132"/>
        <v>62.764348624364857</v>
      </c>
      <c r="AN135" s="17">
        <f t="shared" si="111"/>
        <v>1</v>
      </c>
      <c r="AO135" s="15"/>
      <c r="AP135" s="18">
        <f t="shared" si="133"/>
        <v>62.093735685485882</v>
      </c>
      <c r="AQ135" s="17">
        <f t="shared" si="134"/>
        <v>0</v>
      </c>
      <c r="AR135" s="20">
        <f t="shared" si="135"/>
        <v>2</v>
      </c>
      <c r="AT135" s="3"/>
      <c r="AU135" s="3"/>
      <c r="AV135" s="3"/>
    </row>
    <row r="136" spans="1:48" ht="12.75" customHeight="1">
      <c r="A136" s="13">
        <v>134</v>
      </c>
      <c r="B136" s="14">
        <v>41971.777994386575</v>
      </c>
      <c r="C136" s="15" t="s">
        <v>952</v>
      </c>
      <c r="D136" s="15" t="s">
        <v>953</v>
      </c>
      <c r="E136" s="15">
        <v>239475</v>
      </c>
      <c r="F136" s="16">
        <v>1</v>
      </c>
      <c r="G136" s="16">
        <f t="shared" si="112"/>
        <v>2</v>
      </c>
      <c r="H136" s="16">
        <f t="shared" si="113"/>
        <v>3</v>
      </c>
      <c r="I136" s="16">
        <f t="shared" si="114"/>
        <v>9</v>
      </c>
      <c r="J136" s="16">
        <f t="shared" si="115"/>
        <v>4</v>
      </c>
      <c r="K136" s="16">
        <f t="shared" si="116"/>
        <v>7</v>
      </c>
      <c r="L136" s="16">
        <f t="shared" si="117"/>
        <v>5</v>
      </c>
      <c r="M136" s="17">
        <v>2</v>
      </c>
      <c r="N136" s="15" t="s">
        <v>954</v>
      </c>
      <c r="O136" s="18">
        <f t="shared" si="118"/>
        <v>99.92625286440115</v>
      </c>
      <c r="P136" s="17">
        <f t="shared" si="119"/>
        <v>1</v>
      </c>
      <c r="Q136" s="15" t="s">
        <v>955</v>
      </c>
      <c r="R136" s="18">
        <f t="shared" si="120"/>
        <v>91.273238603375717</v>
      </c>
      <c r="S136" s="17">
        <f t="shared" si="121"/>
        <v>-1</v>
      </c>
      <c r="T136" s="15" t="s">
        <v>956</v>
      </c>
      <c r="U136" s="18">
        <f t="shared" si="122"/>
        <v>91.784763827849531</v>
      </c>
      <c r="V136" s="17">
        <f t="shared" si="123"/>
        <v>-1</v>
      </c>
      <c r="W136" s="15">
        <v>0.64700000000000002</v>
      </c>
      <c r="X136" s="19">
        <f t="shared" si="124"/>
        <v>0.6470588235294118</v>
      </c>
      <c r="Y136" s="17">
        <f t="shared" si="125"/>
        <v>1</v>
      </c>
      <c r="Z136" s="15" t="s">
        <v>957</v>
      </c>
      <c r="AA136" s="18">
        <f t="shared" si="126"/>
        <v>3.9794000867203758</v>
      </c>
      <c r="AB136" s="17">
        <f t="shared" si="110"/>
        <v>1</v>
      </c>
      <c r="AC136" s="15">
        <v>1</v>
      </c>
      <c r="AD136" s="19">
        <f t="shared" si="127"/>
        <v>0.81466501266300639</v>
      </c>
      <c r="AE136" s="17">
        <f t="shared" si="128"/>
        <v>-1</v>
      </c>
      <c r="AF136" s="15"/>
      <c r="AG136" s="19">
        <f t="shared" si="129"/>
        <v>0.56949449790160278</v>
      </c>
      <c r="AH136" s="17">
        <f t="shared" si="109"/>
        <v>0</v>
      </c>
      <c r="AI136" s="15">
        <v>1</v>
      </c>
      <c r="AJ136" s="19">
        <f t="shared" si="130"/>
        <v>0.54092247039444374</v>
      </c>
      <c r="AK136" s="17">
        <f t="shared" si="131"/>
        <v>-1</v>
      </c>
      <c r="AL136" s="15" t="s">
        <v>958</v>
      </c>
      <c r="AM136" s="18">
        <f t="shared" si="132"/>
        <v>68.878504131468574</v>
      </c>
      <c r="AN136" s="17">
        <f t="shared" si="111"/>
        <v>1</v>
      </c>
      <c r="AO136" s="15"/>
      <c r="AP136" s="18">
        <f t="shared" si="133"/>
        <v>68.193442919192066</v>
      </c>
      <c r="AQ136" s="17">
        <f t="shared" si="134"/>
        <v>0</v>
      </c>
      <c r="AR136" s="20">
        <f t="shared" si="135"/>
        <v>2</v>
      </c>
      <c r="AT136" s="3"/>
      <c r="AU136" s="3"/>
      <c r="AV136" s="3"/>
    </row>
    <row r="137" spans="1:48" ht="12.75" customHeight="1">
      <c r="A137" s="13">
        <v>135</v>
      </c>
      <c r="B137" s="14">
        <v>41971.776117245368</v>
      </c>
      <c r="C137" s="15" t="s">
        <v>959</v>
      </c>
      <c r="D137" s="15" t="s">
        <v>960</v>
      </c>
      <c r="E137" s="15">
        <v>179307</v>
      </c>
      <c r="F137" s="16">
        <v>1</v>
      </c>
      <c r="G137" s="16">
        <f t="shared" si="112"/>
        <v>1</v>
      </c>
      <c r="H137" s="16">
        <f t="shared" si="113"/>
        <v>7</v>
      </c>
      <c r="I137" s="16">
        <f t="shared" si="114"/>
        <v>9</v>
      </c>
      <c r="J137" s="16">
        <f t="shared" si="115"/>
        <v>3</v>
      </c>
      <c r="K137" s="16">
        <f t="shared" si="116"/>
        <v>0</v>
      </c>
      <c r="L137" s="16">
        <f t="shared" si="117"/>
        <v>7</v>
      </c>
      <c r="M137" s="17">
        <v>2</v>
      </c>
      <c r="N137" s="15"/>
      <c r="O137" s="18">
        <f t="shared" si="118"/>
        <v>98.48666720196087</v>
      </c>
      <c r="P137" s="17">
        <f t="shared" si="119"/>
        <v>0</v>
      </c>
      <c r="Q137" s="15"/>
      <c r="R137" s="18">
        <f t="shared" si="120"/>
        <v>89.678531279152963</v>
      </c>
      <c r="S137" s="17">
        <f t="shared" si="121"/>
        <v>0</v>
      </c>
      <c r="T137" s="15"/>
      <c r="U137" s="18">
        <f t="shared" si="122"/>
        <v>83.657931365873338</v>
      </c>
      <c r="V137" s="17">
        <f t="shared" si="123"/>
        <v>0</v>
      </c>
      <c r="W137" s="15">
        <v>1.1399999999999999</v>
      </c>
      <c r="X137" s="19">
        <f t="shared" si="124"/>
        <v>1.1368421052631579</v>
      </c>
      <c r="Y137" s="17">
        <f t="shared" si="125"/>
        <v>1</v>
      </c>
      <c r="Z137" s="21" t="s">
        <v>961</v>
      </c>
      <c r="AA137" s="18">
        <f t="shared" si="126"/>
        <v>6.7669360962486653</v>
      </c>
      <c r="AB137" s="17">
        <f t="shared" si="110"/>
        <v>1</v>
      </c>
      <c r="AC137" s="15">
        <v>0.99</v>
      </c>
      <c r="AD137" s="19">
        <f t="shared" si="127"/>
        <v>0.4338059983066691</v>
      </c>
      <c r="AE137" s="17">
        <f t="shared" si="128"/>
        <v>-1</v>
      </c>
      <c r="AF137" s="15">
        <v>5.0000000000000001E-3</v>
      </c>
      <c r="AG137" s="19">
        <f t="shared" si="129"/>
        <v>0.24754136213787081</v>
      </c>
      <c r="AH137" s="17">
        <f t="shared" si="109"/>
        <v>-1</v>
      </c>
      <c r="AI137" s="15"/>
      <c r="AJ137" s="19">
        <f t="shared" si="130"/>
        <v>0.89397493182603061</v>
      </c>
      <c r="AK137" s="17">
        <f t="shared" si="131"/>
        <v>0</v>
      </c>
      <c r="AL137" s="15"/>
      <c r="AM137" s="18">
        <f t="shared" si="132"/>
        <v>61.655882067927593</v>
      </c>
      <c r="AN137" s="17">
        <f t="shared" si="111"/>
        <v>0</v>
      </c>
      <c r="AO137" s="15"/>
      <c r="AP137" s="18">
        <f t="shared" si="133"/>
        <v>61.113459311365837</v>
      </c>
      <c r="AQ137" s="17">
        <f t="shared" si="134"/>
        <v>0</v>
      </c>
      <c r="AR137" s="20">
        <f t="shared" si="135"/>
        <v>2</v>
      </c>
      <c r="AT137" s="3"/>
      <c r="AU137" s="3"/>
      <c r="AV137" s="3"/>
    </row>
    <row r="138" spans="1:48" ht="12.75" customHeight="1">
      <c r="A138" s="13">
        <v>136</v>
      </c>
      <c r="B138" s="14">
        <v>41971.778688842591</v>
      </c>
      <c r="C138" s="15" t="s">
        <v>962</v>
      </c>
      <c r="D138" s="15" t="s">
        <v>963</v>
      </c>
      <c r="E138" s="15">
        <v>233256</v>
      </c>
      <c r="F138" s="16">
        <v>1</v>
      </c>
      <c r="G138" s="16">
        <f t="shared" si="112"/>
        <v>2</v>
      </c>
      <c r="H138" s="16">
        <f t="shared" si="113"/>
        <v>3</v>
      </c>
      <c r="I138" s="16">
        <f t="shared" si="114"/>
        <v>3</v>
      </c>
      <c r="J138" s="16">
        <f t="shared" si="115"/>
        <v>2</v>
      </c>
      <c r="K138" s="16">
        <f t="shared" si="116"/>
        <v>5</v>
      </c>
      <c r="L138" s="16">
        <f t="shared" si="117"/>
        <v>6</v>
      </c>
      <c r="M138" s="17">
        <v>2</v>
      </c>
      <c r="N138" s="15" t="s">
        <v>964</v>
      </c>
      <c r="O138" s="18">
        <f t="shared" si="118"/>
        <v>92.692260432591013</v>
      </c>
      <c r="P138" s="17">
        <f t="shared" si="119"/>
        <v>1</v>
      </c>
      <c r="Q138" s="15" t="s">
        <v>965</v>
      </c>
      <c r="R138" s="18">
        <f t="shared" si="120"/>
        <v>83.960992796446007</v>
      </c>
      <c r="S138" s="17">
        <f t="shared" si="121"/>
        <v>-1</v>
      </c>
      <c r="T138" s="15" t="s">
        <v>966</v>
      </c>
      <c r="U138" s="18">
        <f t="shared" si="122"/>
        <v>83.381073326669139</v>
      </c>
      <c r="V138" s="17">
        <f t="shared" si="123"/>
        <v>-1</v>
      </c>
      <c r="W138" s="15">
        <v>0.83</v>
      </c>
      <c r="X138" s="19">
        <f t="shared" si="124"/>
        <v>0.82747474747474747</v>
      </c>
      <c r="Y138" s="17">
        <f t="shared" si="125"/>
        <v>1</v>
      </c>
      <c r="Z138" s="15" t="s">
        <v>967</v>
      </c>
      <c r="AA138" s="18">
        <f t="shared" si="126"/>
        <v>4.7712125471966242</v>
      </c>
      <c r="AB138" s="17">
        <f t="shared" si="110"/>
        <v>1</v>
      </c>
      <c r="AC138" s="15">
        <v>0.996</v>
      </c>
      <c r="AD138" s="19">
        <f t="shared" si="127"/>
        <v>0.68610961986654484</v>
      </c>
      <c r="AE138" s="17">
        <f t="shared" si="128"/>
        <v>-1</v>
      </c>
      <c r="AF138" s="15"/>
      <c r="AG138" s="19">
        <f t="shared" si="129"/>
        <v>0.4397407920136831</v>
      </c>
      <c r="AH138" s="17">
        <f t="shared" si="109"/>
        <v>0</v>
      </c>
      <c r="AI138" s="15">
        <v>0.999</v>
      </c>
      <c r="AJ138" s="19">
        <f t="shared" si="130"/>
        <v>0.72919398552794545</v>
      </c>
      <c r="AK138" s="17">
        <f t="shared" si="131"/>
        <v>-1</v>
      </c>
      <c r="AL138" s="15" t="s">
        <v>968</v>
      </c>
      <c r="AM138" s="18">
        <f t="shared" si="132"/>
        <v>66.764348624364857</v>
      </c>
      <c r="AN138" s="17">
        <f t="shared" si="111"/>
        <v>1</v>
      </c>
      <c r="AO138" s="15"/>
      <c r="AP138" s="18">
        <f t="shared" si="133"/>
        <v>66.194338295527643</v>
      </c>
      <c r="AQ138" s="17">
        <f t="shared" si="134"/>
        <v>0</v>
      </c>
      <c r="AR138" s="20">
        <f t="shared" si="135"/>
        <v>2</v>
      </c>
      <c r="AT138" s="3"/>
      <c r="AU138" s="3"/>
      <c r="AV138" s="3"/>
    </row>
    <row r="139" spans="1:48" ht="12.75" customHeight="1">
      <c r="A139" s="13">
        <v>137</v>
      </c>
      <c r="B139" s="14">
        <v>41971.778523819448</v>
      </c>
      <c r="C139" s="15" t="s">
        <v>969</v>
      </c>
      <c r="D139" s="15" t="s">
        <v>970</v>
      </c>
      <c r="E139" s="15">
        <v>240230</v>
      </c>
      <c r="F139" s="16">
        <v>1</v>
      </c>
      <c r="G139" s="16">
        <f t="shared" si="112"/>
        <v>2</v>
      </c>
      <c r="H139" s="16">
        <f t="shared" si="113"/>
        <v>4</v>
      </c>
      <c r="I139" s="16">
        <f t="shared" si="114"/>
        <v>0</v>
      </c>
      <c r="J139" s="16">
        <f t="shared" si="115"/>
        <v>2</v>
      </c>
      <c r="K139" s="16">
        <f t="shared" si="116"/>
        <v>3</v>
      </c>
      <c r="L139" s="16">
        <f t="shared" si="117"/>
        <v>0</v>
      </c>
      <c r="M139" s="17">
        <v>2</v>
      </c>
      <c r="N139" s="15" t="s">
        <v>971</v>
      </c>
      <c r="O139" s="18">
        <f t="shared" si="118"/>
        <v>89.46161881240829</v>
      </c>
      <c r="P139" s="17">
        <f t="shared" si="119"/>
        <v>1</v>
      </c>
      <c r="Q139" s="15" t="s">
        <v>972</v>
      </c>
      <c r="R139" s="18">
        <f t="shared" si="120"/>
        <v>81.222531402965103</v>
      </c>
      <c r="S139" s="17">
        <f t="shared" si="121"/>
        <v>-1</v>
      </c>
      <c r="T139" s="15" t="s">
        <v>973</v>
      </c>
      <c r="U139" s="18">
        <f t="shared" si="122"/>
        <v>79.181331576405853</v>
      </c>
      <c r="V139" s="17">
        <f t="shared" si="123"/>
        <v>-1</v>
      </c>
      <c r="W139" s="15">
        <v>0.72899999999999998</v>
      </c>
      <c r="X139" s="19">
        <f t="shared" si="124"/>
        <v>0.72913752913752905</v>
      </c>
      <c r="Y139" s="17">
        <f t="shared" si="125"/>
        <v>1</v>
      </c>
      <c r="Z139" s="15" t="s">
        <v>974</v>
      </c>
      <c r="AA139" s="18">
        <f t="shared" si="126"/>
        <v>3.6317790241282562</v>
      </c>
      <c r="AB139" s="17">
        <f t="shared" si="110"/>
        <v>1</v>
      </c>
      <c r="AC139" s="15">
        <v>0.998</v>
      </c>
      <c r="AD139" s="19">
        <f t="shared" si="127"/>
        <v>0.85371493603838999</v>
      </c>
      <c r="AE139" s="17">
        <f t="shared" si="128"/>
        <v>-1</v>
      </c>
      <c r="AF139" s="15"/>
      <c r="AG139" s="19">
        <f t="shared" si="129"/>
        <v>0.61752769517047401</v>
      </c>
      <c r="AH139" s="17">
        <f t="shared" si="109"/>
        <v>0</v>
      </c>
      <c r="AI139" s="15">
        <v>0.999</v>
      </c>
      <c r="AJ139" s="19">
        <f t="shared" si="130"/>
        <v>4.7849254971007116E-2</v>
      </c>
      <c r="AK139" s="17">
        <f t="shared" si="131"/>
        <v>-1</v>
      </c>
      <c r="AL139" s="15" t="s">
        <v>975</v>
      </c>
      <c r="AM139" s="18">
        <f t="shared" si="132"/>
        <v>65.539018910438671</v>
      </c>
      <c r="AN139" s="17">
        <f t="shared" si="111"/>
        <v>1</v>
      </c>
      <c r="AO139" s="15"/>
      <c r="AP139" s="18">
        <f t="shared" si="133"/>
        <v>64.494837458204756</v>
      </c>
      <c r="AQ139" s="17">
        <f t="shared" si="134"/>
        <v>0</v>
      </c>
      <c r="AR139" s="20">
        <f t="shared" si="135"/>
        <v>2</v>
      </c>
      <c r="AT139" s="3"/>
      <c r="AU139" s="3"/>
      <c r="AV139" s="3"/>
    </row>
    <row r="140" spans="1:48" ht="12.75" customHeight="1">
      <c r="A140" s="13">
        <v>138</v>
      </c>
      <c r="B140" s="14">
        <v>41971.778740405098</v>
      </c>
      <c r="C140" s="15" t="s">
        <v>976</v>
      </c>
      <c r="D140" s="15" t="s">
        <v>977</v>
      </c>
      <c r="E140" s="15">
        <v>241040</v>
      </c>
      <c r="F140" s="16">
        <v>1</v>
      </c>
      <c r="G140" s="16">
        <f t="shared" si="112"/>
        <v>2</v>
      </c>
      <c r="H140" s="16">
        <f t="shared" si="113"/>
        <v>4</v>
      </c>
      <c r="I140" s="16">
        <f t="shared" si="114"/>
        <v>1</v>
      </c>
      <c r="J140" s="16">
        <f t="shared" si="115"/>
        <v>0</v>
      </c>
      <c r="K140" s="16">
        <f t="shared" si="116"/>
        <v>4</v>
      </c>
      <c r="L140" s="16">
        <f t="shared" si="117"/>
        <v>0</v>
      </c>
      <c r="M140" s="17">
        <v>2</v>
      </c>
      <c r="N140" s="15" t="s">
        <v>978</v>
      </c>
      <c r="O140" s="18">
        <f t="shared" si="118"/>
        <v>87.852661853306401</v>
      </c>
      <c r="P140" s="17">
        <f t="shared" si="119"/>
        <v>1</v>
      </c>
      <c r="Q140" s="15" t="s">
        <v>979</v>
      </c>
      <c r="R140" s="18">
        <f t="shared" si="120"/>
        <v>79.613574443863214</v>
      </c>
      <c r="S140" s="17">
        <f t="shared" si="121"/>
        <v>-1</v>
      </c>
      <c r="T140" s="15" t="s">
        <v>980</v>
      </c>
      <c r="U140" s="18">
        <f t="shared" si="122"/>
        <v>78.364187077780215</v>
      </c>
      <c r="V140" s="17">
        <f t="shared" si="123"/>
        <v>-1</v>
      </c>
      <c r="W140" s="15">
        <v>0.73</v>
      </c>
      <c r="X140" s="19">
        <f t="shared" si="124"/>
        <v>0.73142857142857143</v>
      </c>
      <c r="Y140" s="17">
        <f t="shared" si="125"/>
        <v>1</v>
      </c>
      <c r="Z140" s="15" t="s">
        <v>981</v>
      </c>
      <c r="AA140" s="18">
        <f t="shared" si="126"/>
        <v>3.3099321904142442</v>
      </c>
      <c r="AB140" s="17">
        <f t="shared" si="110"/>
        <v>1</v>
      </c>
      <c r="AC140" s="15">
        <v>0.998</v>
      </c>
      <c r="AD140" s="19">
        <f t="shared" si="127"/>
        <v>0.88959076639675616</v>
      </c>
      <c r="AE140" s="17">
        <f t="shared" si="128"/>
        <v>-1</v>
      </c>
      <c r="AF140" s="15"/>
      <c r="AG140" s="19">
        <f t="shared" si="129"/>
        <v>0.66772115083375583</v>
      </c>
      <c r="AH140" s="17">
        <f t="shared" si="109"/>
        <v>0</v>
      </c>
      <c r="AI140" s="15">
        <v>0.999</v>
      </c>
      <c r="AJ140" s="19">
        <f t="shared" si="130"/>
        <v>-9.780051653717714E-2</v>
      </c>
      <c r="AK140" s="17">
        <f t="shared" si="131"/>
        <v>-1</v>
      </c>
      <c r="AL140" s="15" t="s">
        <v>982</v>
      </c>
      <c r="AM140" s="18">
        <f t="shared" si="132"/>
        <v>66.539018910438685</v>
      </c>
      <c r="AN140" s="17">
        <f t="shared" si="111"/>
        <v>1</v>
      </c>
      <c r="AO140" s="15"/>
      <c r="AP140" s="18">
        <f t="shared" si="133"/>
        <v>65.587524171117536</v>
      </c>
      <c r="AQ140" s="17">
        <f t="shared" si="134"/>
        <v>0</v>
      </c>
      <c r="AR140" s="20">
        <f t="shared" si="135"/>
        <v>2</v>
      </c>
      <c r="AT140" s="3"/>
      <c r="AU140" s="3"/>
      <c r="AV140" s="3"/>
    </row>
    <row r="141" spans="1:48" ht="12.75" customHeight="1">
      <c r="A141" s="13">
        <v>139</v>
      </c>
      <c r="B141" s="14">
        <v>41971.777607256947</v>
      </c>
      <c r="C141" s="15" t="s">
        <v>983</v>
      </c>
      <c r="D141" s="15" t="s">
        <v>984</v>
      </c>
      <c r="E141" s="15">
        <v>239485</v>
      </c>
      <c r="F141" s="16">
        <v>1</v>
      </c>
      <c r="G141" s="16">
        <f t="shared" si="112"/>
        <v>2</v>
      </c>
      <c r="H141" s="16">
        <f t="shared" si="113"/>
        <v>3</v>
      </c>
      <c r="I141" s="16">
        <f t="shared" si="114"/>
        <v>9</v>
      </c>
      <c r="J141" s="16">
        <f t="shared" si="115"/>
        <v>4</v>
      </c>
      <c r="K141" s="16">
        <f t="shared" si="116"/>
        <v>8</v>
      </c>
      <c r="L141" s="16">
        <f t="shared" si="117"/>
        <v>5</v>
      </c>
      <c r="M141" s="17">
        <v>2</v>
      </c>
      <c r="N141" s="15" t="s">
        <v>985</v>
      </c>
      <c r="O141" s="18">
        <f t="shared" si="118"/>
        <v>100.04939751653281</v>
      </c>
      <c r="P141" s="17">
        <f t="shared" si="119"/>
        <v>1</v>
      </c>
      <c r="Q141" s="15"/>
      <c r="R141" s="18">
        <f t="shared" si="120"/>
        <v>91.396383255507374</v>
      </c>
      <c r="S141" s="17">
        <f t="shared" si="121"/>
        <v>0</v>
      </c>
      <c r="T141" s="15"/>
      <c r="U141" s="18">
        <f t="shared" si="122"/>
        <v>92.365483385587936</v>
      </c>
      <c r="V141" s="17">
        <f t="shared" si="123"/>
        <v>0</v>
      </c>
      <c r="W141" s="15">
        <v>0.60799999999999998</v>
      </c>
      <c r="X141" s="19">
        <f t="shared" si="124"/>
        <v>0.60849673202614385</v>
      </c>
      <c r="Y141" s="17">
        <f t="shared" si="125"/>
        <v>1</v>
      </c>
      <c r="Z141" s="15" t="s">
        <v>986</v>
      </c>
      <c r="AA141" s="18">
        <f t="shared" si="126"/>
        <v>3.731164249470055</v>
      </c>
      <c r="AB141" s="17">
        <f t="shared" si="110"/>
        <v>-1</v>
      </c>
      <c r="AC141" s="15">
        <v>0.998</v>
      </c>
      <c r="AD141" s="19">
        <f t="shared" si="127"/>
        <v>0.85371493603839066</v>
      </c>
      <c r="AE141" s="17">
        <f t="shared" si="128"/>
        <v>-1</v>
      </c>
      <c r="AF141" s="15"/>
      <c r="AG141" s="19">
        <f t="shared" si="129"/>
        <v>0.61752769517047401</v>
      </c>
      <c r="AH141" s="17">
        <f t="shared" si="109"/>
        <v>0</v>
      </c>
      <c r="AI141" s="15">
        <v>1.3560000000000001</v>
      </c>
      <c r="AJ141" s="19">
        <f t="shared" si="130"/>
        <v>0.47333176715081371</v>
      </c>
      <c r="AK141" s="17">
        <f t="shared" si="131"/>
        <v>-1</v>
      </c>
      <c r="AL141" s="15" t="s">
        <v>987</v>
      </c>
      <c r="AM141" s="18">
        <f t="shared" si="132"/>
        <v>69.878504131468574</v>
      </c>
      <c r="AN141" s="17">
        <f t="shared" si="111"/>
        <v>1</v>
      </c>
      <c r="AO141" s="15"/>
      <c r="AP141" s="18">
        <f t="shared" si="133"/>
        <v>69.193442919192051</v>
      </c>
      <c r="AQ141" s="17">
        <f t="shared" si="134"/>
        <v>0</v>
      </c>
      <c r="AR141" s="20">
        <f t="shared" si="135"/>
        <v>2</v>
      </c>
      <c r="AT141" s="3"/>
      <c r="AU141" s="3"/>
      <c r="AV141" s="3"/>
    </row>
    <row r="142" spans="1:48" ht="12.75" customHeight="1">
      <c r="A142" s="13">
        <v>140</v>
      </c>
      <c r="B142" s="14">
        <v>41971.778129606479</v>
      </c>
      <c r="C142" s="15" t="s">
        <v>988</v>
      </c>
      <c r="D142" s="15" t="s">
        <v>989</v>
      </c>
      <c r="E142" s="15">
        <v>242649</v>
      </c>
      <c r="F142" s="16">
        <v>1</v>
      </c>
      <c r="G142" s="16">
        <f t="shared" si="112"/>
        <v>2</v>
      </c>
      <c r="H142" s="16">
        <f t="shared" si="113"/>
        <v>4</v>
      </c>
      <c r="I142" s="16">
        <f t="shared" si="114"/>
        <v>2</v>
      </c>
      <c r="J142" s="16">
        <f t="shared" si="115"/>
        <v>6</v>
      </c>
      <c r="K142" s="16">
        <f t="shared" si="116"/>
        <v>4</v>
      </c>
      <c r="L142" s="16">
        <f t="shared" si="117"/>
        <v>9</v>
      </c>
      <c r="M142" s="17">
        <v>2</v>
      </c>
      <c r="N142" s="15" t="s">
        <v>990</v>
      </c>
      <c r="O142" s="18">
        <f t="shared" si="118"/>
        <v>94.532399570748566</v>
      </c>
      <c r="P142" s="17">
        <f t="shared" si="119"/>
        <v>1</v>
      </c>
      <c r="Q142" s="15" t="s">
        <v>991</v>
      </c>
      <c r="R142" s="18">
        <f t="shared" si="120"/>
        <v>85.574492088244128</v>
      </c>
      <c r="S142" s="17">
        <f t="shared" si="121"/>
        <v>-1</v>
      </c>
      <c r="T142" s="15" t="s">
        <v>992</v>
      </c>
      <c r="U142" s="18">
        <f t="shared" si="122"/>
        <v>84.325104722161129</v>
      </c>
      <c r="V142" s="17">
        <f t="shared" si="123"/>
        <v>-1</v>
      </c>
      <c r="W142" s="15">
        <v>0.8</v>
      </c>
      <c r="X142" s="19">
        <f t="shared" si="124"/>
        <v>0.80263736263736274</v>
      </c>
      <c r="Y142" s="17">
        <f t="shared" si="125"/>
        <v>1</v>
      </c>
      <c r="Z142" s="15" t="s">
        <v>993</v>
      </c>
      <c r="AA142" s="18">
        <f t="shared" si="126"/>
        <v>5.7403126772771893</v>
      </c>
      <c r="AB142" s="17">
        <f t="shared" si="110"/>
        <v>1</v>
      </c>
      <c r="AC142" s="21">
        <v>0.99328099999999997</v>
      </c>
      <c r="AD142" s="19">
        <f t="shared" si="127"/>
        <v>0.51273892206238414</v>
      </c>
      <c r="AE142" s="17">
        <f t="shared" si="128"/>
        <v>-1</v>
      </c>
      <c r="AF142" s="15"/>
      <c r="AG142" s="19">
        <f t="shared" si="129"/>
        <v>0.30195911442264656</v>
      </c>
      <c r="AH142" s="17">
        <f t="shared" si="109"/>
        <v>0</v>
      </c>
      <c r="AI142" s="15">
        <v>1.1599999999999999</v>
      </c>
      <c r="AJ142" s="19">
        <f t="shared" si="130"/>
        <v>0.88821626575722845</v>
      </c>
      <c r="AK142" s="17">
        <f t="shared" si="131"/>
        <v>-1</v>
      </c>
      <c r="AL142" s="21" t="s">
        <v>994</v>
      </c>
      <c r="AM142" s="18">
        <f t="shared" si="132"/>
        <v>65.455404631092946</v>
      </c>
      <c r="AN142" s="17">
        <f t="shared" si="111"/>
        <v>1</v>
      </c>
      <c r="AO142" s="15"/>
      <c r="AP142" s="18">
        <f t="shared" si="133"/>
        <v>64.948207884828207</v>
      </c>
      <c r="AQ142" s="17">
        <f t="shared" si="134"/>
        <v>0</v>
      </c>
      <c r="AR142" s="20">
        <f t="shared" si="135"/>
        <v>2</v>
      </c>
      <c r="AT142" s="3"/>
      <c r="AU142" s="3"/>
      <c r="AV142" s="3"/>
    </row>
    <row r="143" spans="1:48" ht="12.75" customHeight="1">
      <c r="A143" s="13">
        <v>141</v>
      </c>
      <c r="B143" s="14">
        <v>41971.778319675919</v>
      </c>
      <c r="C143" s="15" t="s">
        <v>995</v>
      </c>
      <c r="D143" s="15" t="s">
        <v>996</v>
      </c>
      <c r="E143" s="15">
        <v>233187</v>
      </c>
      <c r="F143" s="16">
        <v>1</v>
      </c>
      <c r="G143" s="16">
        <f t="shared" si="112"/>
        <v>2</v>
      </c>
      <c r="H143" s="16">
        <f t="shared" si="113"/>
        <v>3</v>
      </c>
      <c r="I143" s="16">
        <f t="shared" si="114"/>
        <v>3</v>
      </c>
      <c r="J143" s="16">
        <f t="shared" si="115"/>
        <v>1</v>
      </c>
      <c r="K143" s="16">
        <f t="shared" si="116"/>
        <v>8</v>
      </c>
      <c r="L143" s="16">
        <f t="shared" si="117"/>
        <v>7</v>
      </c>
      <c r="M143" s="17">
        <v>2</v>
      </c>
      <c r="N143" s="15" t="s">
        <v>997</v>
      </c>
      <c r="O143" s="18">
        <f t="shared" si="118"/>
        <v>92.518197083017526</v>
      </c>
      <c r="P143" s="17">
        <f t="shared" si="119"/>
        <v>1</v>
      </c>
      <c r="Q143" s="15" t="s">
        <v>998</v>
      </c>
      <c r="R143" s="18">
        <f t="shared" si="120"/>
        <v>83.710061160209619</v>
      </c>
      <c r="S143" s="17">
        <f t="shared" si="121"/>
        <v>1</v>
      </c>
      <c r="T143" s="15" t="s">
        <v>999</v>
      </c>
      <c r="U143" s="18">
        <f t="shared" si="122"/>
        <v>84.679161290290182</v>
      </c>
      <c r="V143" s="17">
        <f t="shared" si="123"/>
        <v>-1</v>
      </c>
      <c r="W143" s="15">
        <v>0.76</v>
      </c>
      <c r="X143" s="19">
        <f t="shared" si="124"/>
        <v>0.75446393762183239</v>
      </c>
      <c r="Y143" s="17">
        <f t="shared" si="125"/>
        <v>1</v>
      </c>
      <c r="Z143" s="15"/>
      <c r="AA143" s="18">
        <f t="shared" si="126"/>
        <v>4.2142110452156052</v>
      </c>
      <c r="AB143" s="17">
        <f t="shared" si="110"/>
        <v>0</v>
      </c>
      <c r="AC143" s="15">
        <v>0.99</v>
      </c>
      <c r="AD143" s="19">
        <f t="shared" si="127"/>
        <v>0.77321635449066439</v>
      </c>
      <c r="AE143" s="17">
        <f t="shared" si="128"/>
        <v>-1</v>
      </c>
      <c r="AF143" s="15"/>
      <c r="AG143" s="19">
        <f t="shared" si="129"/>
        <v>0.52378193491916269</v>
      </c>
      <c r="AH143" s="17">
        <f t="shared" si="109"/>
        <v>0</v>
      </c>
      <c r="AI143" s="15"/>
      <c r="AJ143" s="19">
        <f t="shared" si="130"/>
        <v>0.68275177748052751</v>
      </c>
      <c r="AK143" s="17">
        <f t="shared" si="131"/>
        <v>0</v>
      </c>
      <c r="AL143" s="15" t="s">
        <v>1000</v>
      </c>
      <c r="AM143" s="18">
        <f t="shared" si="132"/>
        <v>69.655882067927593</v>
      </c>
      <c r="AN143" s="17">
        <f t="shared" si="111"/>
        <v>-1</v>
      </c>
      <c r="AO143" s="15"/>
      <c r="AP143" s="18">
        <f t="shared" si="133"/>
        <v>69.164184159936809</v>
      </c>
      <c r="AQ143" s="17">
        <f t="shared" si="134"/>
        <v>0</v>
      </c>
      <c r="AR143" s="20">
        <f t="shared" si="135"/>
        <v>2</v>
      </c>
      <c r="AT143" s="3"/>
      <c r="AU143" s="3"/>
      <c r="AV143" s="3"/>
    </row>
    <row r="144" spans="1:48" ht="12.75" customHeight="1">
      <c r="A144" s="13">
        <v>142</v>
      </c>
      <c r="B144" s="14">
        <v>41971.778790983793</v>
      </c>
      <c r="C144" s="15" t="s">
        <v>1001</v>
      </c>
      <c r="D144" s="15" t="s">
        <v>1002</v>
      </c>
      <c r="E144" s="15">
        <v>234019</v>
      </c>
      <c r="F144" s="16">
        <v>1</v>
      </c>
      <c r="G144" s="16">
        <f t="shared" si="112"/>
        <v>2</v>
      </c>
      <c r="H144" s="16">
        <f t="shared" si="113"/>
        <v>3</v>
      </c>
      <c r="I144" s="16">
        <f t="shared" si="114"/>
        <v>4</v>
      </c>
      <c r="J144" s="16">
        <f t="shared" si="115"/>
        <v>0</v>
      </c>
      <c r="K144" s="16">
        <f t="shared" si="116"/>
        <v>1</v>
      </c>
      <c r="L144" s="16">
        <f t="shared" si="117"/>
        <v>9</v>
      </c>
      <c r="M144" s="17">
        <v>2</v>
      </c>
      <c r="N144" s="15" t="s">
        <v>1003</v>
      </c>
      <c r="O144" s="18">
        <f t="shared" si="118"/>
        <v>90.429454356950529</v>
      </c>
      <c r="P144" s="17">
        <f t="shared" si="119"/>
        <v>1</v>
      </c>
      <c r="Q144" s="15" t="s">
        <v>1004</v>
      </c>
      <c r="R144" s="18">
        <f t="shared" si="120"/>
        <v>81.471546874446091</v>
      </c>
      <c r="S144" s="17">
        <f t="shared" si="121"/>
        <v>1</v>
      </c>
      <c r="T144" s="15" t="s">
        <v>1005</v>
      </c>
      <c r="U144" s="18">
        <f t="shared" si="122"/>
        <v>77.211859551723279</v>
      </c>
      <c r="V144" s="17">
        <f t="shared" si="123"/>
        <v>-1</v>
      </c>
      <c r="W144" s="15">
        <v>1.3</v>
      </c>
      <c r="X144" s="19">
        <f t="shared" si="124"/>
        <v>1.2590129870129869</v>
      </c>
      <c r="Y144" s="17">
        <f t="shared" si="125"/>
        <v>1</v>
      </c>
      <c r="Z144" s="15"/>
      <c r="AA144" s="18">
        <f t="shared" si="126"/>
        <v>6.7876661824773175</v>
      </c>
      <c r="AB144" s="17">
        <f t="shared" si="110"/>
        <v>0</v>
      </c>
      <c r="AC144" s="15">
        <v>0.99</v>
      </c>
      <c r="AD144" s="19">
        <f t="shared" si="127"/>
        <v>0.3972520136281763</v>
      </c>
      <c r="AE144" s="17">
        <f t="shared" si="128"/>
        <v>-1</v>
      </c>
      <c r="AF144" s="15"/>
      <c r="AG144" s="19">
        <f t="shared" si="129"/>
        <v>0.22363153955623394</v>
      </c>
      <c r="AH144" s="17">
        <f t="shared" si="109"/>
        <v>0</v>
      </c>
      <c r="AI144" s="15"/>
      <c r="AJ144" s="19">
        <f t="shared" si="130"/>
        <v>0.92570711755563839</v>
      </c>
      <c r="AK144" s="17">
        <f t="shared" si="131"/>
        <v>0</v>
      </c>
      <c r="AL144" s="15" t="s">
        <v>1006</v>
      </c>
      <c r="AM144" s="18">
        <f t="shared" si="132"/>
        <v>62.455404631092939</v>
      </c>
      <c r="AN144" s="17">
        <f t="shared" si="111"/>
        <v>-1</v>
      </c>
      <c r="AO144" s="15"/>
      <c r="AP144" s="18">
        <f t="shared" si="133"/>
        <v>62.072606876638083</v>
      </c>
      <c r="AQ144" s="17">
        <f t="shared" si="134"/>
        <v>0</v>
      </c>
      <c r="AR144" s="20">
        <f t="shared" si="135"/>
        <v>2</v>
      </c>
      <c r="AT144" s="3"/>
      <c r="AU144" s="3"/>
      <c r="AV144" s="3"/>
    </row>
    <row r="145" spans="1:48" ht="12.75" customHeight="1">
      <c r="A145" s="13">
        <v>143</v>
      </c>
      <c r="B145" s="14">
        <v>41973</v>
      </c>
      <c r="C145" s="15" t="s">
        <v>1268</v>
      </c>
      <c r="D145" s="55" t="s">
        <v>1269</v>
      </c>
      <c r="E145" s="15">
        <v>211589</v>
      </c>
      <c r="F145" s="16">
        <v>1</v>
      </c>
      <c r="G145" s="16">
        <f t="shared" si="112"/>
        <v>2</v>
      </c>
      <c r="H145" s="16">
        <f t="shared" si="113"/>
        <v>1</v>
      </c>
      <c r="I145" s="16">
        <f t="shared" si="114"/>
        <v>1</v>
      </c>
      <c r="J145" s="16">
        <f t="shared" si="115"/>
        <v>5</v>
      </c>
      <c r="K145" s="16">
        <f t="shared" si="116"/>
        <v>8</v>
      </c>
      <c r="L145" s="16">
        <f t="shared" si="117"/>
        <v>9</v>
      </c>
      <c r="M145" s="17">
        <v>0</v>
      </c>
      <c r="N145" s="56" t="s">
        <v>1270</v>
      </c>
      <c r="O145" s="18">
        <f t="shared" si="118"/>
        <v>94.330196050355767</v>
      </c>
      <c r="P145" s="17">
        <f t="shared" si="119"/>
        <v>-1</v>
      </c>
      <c r="Q145" s="15"/>
      <c r="R145" s="18">
        <f t="shared" si="120"/>
        <v>85.372288567851328</v>
      </c>
      <c r="S145" s="17">
        <f t="shared" si="121"/>
        <v>0</v>
      </c>
      <c r="T145" s="15"/>
      <c r="U145" s="18">
        <f t="shared" si="122"/>
        <v>86.34138869793189</v>
      </c>
      <c r="V145" s="17">
        <f t="shared" si="123"/>
        <v>0</v>
      </c>
      <c r="W145" s="57">
        <v>0.67525100000000005</v>
      </c>
      <c r="X145" s="19">
        <f t="shared" si="124"/>
        <v>0.67525079365079377</v>
      </c>
      <c r="Y145" s="17">
        <f t="shared" si="125"/>
        <v>1</v>
      </c>
      <c r="Z145" s="55" t="s">
        <v>431</v>
      </c>
      <c r="AA145" s="18">
        <f t="shared" si="126"/>
        <v>4.6488679830265074</v>
      </c>
      <c r="AB145" s="17">
        <f t="shared" si="110"/>
        <v>1</v>
      </c>
      <c r="AC145" s="58">
        <v>0.68610000000000004</v>
      </c>
      <c r="AD145" s="19">
        <f t="shared" si="127"/>
        <v>0.68610961986654573</v>
      </c>
      <c r="AE145" s="17">
        <f t="shared" si="128"/>
        <v>1</v>
      </c>
      <c r="AF145" s="21">
        <v>3.1180000000000001E-3</v>
      </c>
      <c r="AG145" s="19">
        <f t="shared" si="129"/>
        <v>0.4397407920136831</v>
      </c>
      <c r="AH145" s="17">
        <f t="shared" si="109"/>
        <v>-1</v>
      </c>
      <c r="AI145" s="15"/>
      <c r="AJ145" s="19">
        <f t="shared" si="130"/>
        <v>0.80784304399524376</v>
      </c>
      <c r="AK145" s="17">
        <f t="shared" si="131"/>
        <v>0</v>
      </c>
      <c r="AL145" s="59" t="s">
        <v>1271</v>
      </c>
      <c r="AM145" s="18">
        <f t="shared" si="132"/>
        <v>69.455404631092946</v>
      </c>
      <c r="AN145" s="17">
        <f t="shared" si="111"/>
        <v>1</v>
      </c>
      <c r="AO145" s="15"/>
      <c r="AP145" s="18">
        <f t="shared" si="133"/>
        <v>68.966889293796498</v>
      </c>
      <c r="AQ145" s="17">
        <f t="shared" si="134"/>
        <v>0</v>
      </c>
      <c r="AR145" s="27">
        <f t="shared" si="135"/>
        <v>2</v>
      </c>
      <c r="AT145" s="3"/>
      <c r="AU145" s="3"/>
      <c r="AV145" s="3"/>
    </row>
    <row r="146" spans="1:48" ht="12.75" customHeight="1">
      <c r="A146" s="13">
        <v>144</v>
      </c>
      <c r="B146" s="14">
        <v>41971.776344398153</v>
      </c>
      <c r="C146" s="15" t="s">
        <v>1007</v>
      </c>
      <c r="D146" s="15" t="s">
        <v>1008</v>
      </c>
      <c r="E146" s="15">
        <v>239611</v>
      </c>
      <c r="F146" s="16">
        <v>1</v>
      </c>
      <c r="G146" s="16">
        <f t="shared" si="112"/>
        <v>2</v>
      </c>
      <c r="H146" s="16">
        <f t="shared" si="113"/>
        <v>3</v>
      </c>
      <c r="I146" s="16">
        <f t="shared" si="114"/>
        <v>9</v>
      </c>
      <c r="J146" s="16">
        <f t="shared" si="115"/>
        <v>6</v>
      </c>
      <c r="K146" s="16">
        <f t="shared" si="116"/>
        <v>1</v>
      </c>
      <c r="L146" s="16">
        <f t="shared" si="117"/>
        <v>1</v>
      </c>
      <c r="M146" s="17">
        <v>2</v>
      </c>
      <c r="N146" s="15" t="s">
        <v>1009</v>
      </c>
      <c r="O146" s="18">
        <f t="shared" si="118"/>
        <v>100.54983669915215</v>
      </c>
      <c r="P146" s="17">
        <f t="shared" si="119"/>
        <v>-1</v>
      </c>
      <c r="Q146" s="15" t="s">
        <v>1010</v>
      </c>
      <c r="R146" s="18">
        <f t="shared" si="120"/>
        <v>92.224747572089797</v>
      </c>
      <c r="S146" s="17">
        <f t="shared" si="121"/>
        <v>1</v>
      </c>
      <c r="T146" s="15" t="s">
        <v>1011</v>
      </c>
      <c r="U146" s="18">
        <f t="shared" si="122"/>
        <v>87.965060249366985</v>
      </c>
      <c r="V146" s="17">
        <f t="shared" si="123"/>
        <v>1</v>
      </c>
      <c r="W146" s="15">
        <v>0.78</v>
      </c>
      <c r="X146" s="19">
        <f t="shared" si="124"/>
        <v>0.78089295320064533</v>
      </c>
      <c r="Y146" s="17">
        <f t="shared" si="125"/>
        <v>1</v>
      </c>
      <c r="Z146" s="15" t="s">
        <v>1012</v>
      </c>
      <c r="AA146" s="18">
        <f t="shared" si="126"/>
        <v>4.7049067582064925</v>
      </c>
      <c r="AB146" s="17">
        <f t="shared" si="110"/>
        <v>-1</v>
      </c>
      <c r="AC146" s="15">
        <v>0.99</v>
      </c>
      <c r="AD146" s="19">
        <f t="shared" si="127"/>
        <v>0.73012613638776136</v>
      </c>
      <c r="AE146" s="17">
        <f t="shared" si="128"/>
        <v>-1</v>
      </c>
      <c r="AF146" s="15">
        <v>1.97</v>
      </c>
      <c r="AG146" s="19">
        <f t="shared" si="129"/>
        <v>0.48050614670408442</v>
      </c>
      <c r="AH146" s="17">
        <f t="shared" si="109"/>
        <v>-1</v>
      </c>
      <c r="AI146" s="15">
        <v>0.60499999999999998</v>
      </c>
      <c r="AJ146" s="19">
        <f t="shared" si="130"/>
        <v>0.44759694547216711</v>
      </c>
      <c r="AK146" s="17">
        <f t="shared" si="131"/>
        <v>-1</v>
      </c>
      <c r="AL146" s="21" t="s">
        <v>1013</v>
      </c>
      <c r="AM146" s="18">
        <f t="shared" si="132"/>
        <v>63.394602145473328</v>
      </c>
      <c r="AN146" s="17">
        <f t="shared" si="111"/>
        <v>1</v>
      </c>
      <c r="AO146" s="15"/>
      <c r="AP146" s="18">
        <f t="shared" si="133"/>
        <v>62.309217281311007</v>
      </c>
      <c r="AQ146" s="17">
        <f t="shared" si="134"/>
        <v>0</v>
      </c>
      <c r="AR146" s="20">
        <f t="shared" si="135"/>
        <v>1</v>
      </c>
      <c r="AT146" s="3"/>
      <c r="AU146" s="3"/>
      <c r="AV146" s="3"/>
    </row>
    <row r="147" spans="1:48" ht="12.75" customHeight="1">
      <c r="A147" s="13">
        <v>145</v>
      </c>
      <c r="B147" s="14">
        <v>41971.775977777783</v>
      </c>
      <c r="C147" s="15" t="s">
        <v>1014</v>
      </c>
      <c r="D147" s="15" t="s">
        <v>1015</v>
      </c>
      <c r="E147" s="15">
        <v>240609</v>
      </c>
      <c r="F147" s="16">
        <v>1</v>
      </c>
      <c r="G147" s="16">
        <f t="shared" si="112"/>
        <v>2</v>
      </c>
      <c r="H147" s="16">
        <f t="shared" si="113"/>
        <v>4</v>
      </c>
      <c r="I147" s="16">
        <f t="shared" si="114"/>
        <v>0</v>
      </c>
      <c r="J147" s="16">
        <f t="shared" si="115"/>
        <v>6</v>
      </c>
      <c r="K147" s="16">
        <f t="shared" si="116"/>
        <v>0</v>
      </c>
      <c r="L147" s="16">
        <f t="shared" si="117"/>
        <v>9</v>
      </c>
      <c r="M147" s="17">
        <v>2</v>
      </c>
      <c r="N147" s="15" t="s">
        <v>1016</v>
      </c>
      <c r="O147" s="18">
        <f t="shared" si="118"/>
        <v>92.202996200940404</v>
      </c>
      <c r="P147" s="17">
        <f t="shared" si="119"/>
        <v>-1</v>
      </c>
      <c r="Q147" s="15" t="s">
        <v>1017</v>
      </c>
      <c r="R147" s="18">
        <f t="shared" si="120"/>
        <v>83.245088718435966</v>
      </c>
      <c r="S147" s="17">
        <f t="shared" si="121"/>
        <v>-1</v>
      </c>
      <c r="T147" s="15" t="s">
        <v>1018</v>
      </c>
      <c r="U147" s="18">
        <f t="shared" si="122"/>
        <v>77.224488805156341</v>
      </c>
      <c r="V147" s="17">
        <f t="shared" si="123"/>
        <v>-1</v>
      </c>
      <c r="W147" s="15">
        <v>1.0411699999999999</v>
      </c>
      <c r="X147" s="19">
        <f t="shared" si="124"/>
        <v>1.0411721611721609</v>
      </c>
      <c r="Y147" s="17">
        <f t="shared" si="125"/>
        <v>1</v>
      </c>
      <c r="Z147" s="15" t="s">
        <v>1019</v>
      </c>
      <c r="AA147" s="18">
        <f t="shared" si="126"/>
        <v>7.2015930340595693</v>
      </c>
      <c r="AB147" s="17">
        <f t="shared" si="110"/>
        <v>1</v>
      </c>
      <c r="AC147" s="15">
        <v>0.98873</v>
      </c>
      <c r="AD147" s="19">
        <f t="shared" si="127"/>
        <v>0.36282129461025003</v>
      </c>
      <c r="AE147" s="17">
        <f t="shared" si="128"/>
        <v>-1</v>
      </c>
      <c r="AF147" s="15">
        <v>5.2199999999999998E-3</v>
      </c>
      <c r="AG147" s="19">
        <f t="shared" si="129"/>
        <v>0.20176525671344658</v>
      </c>
      <c r="AH147" s="17">
        <f t="shared" si="109"/>
        <v>-1</v>
      </c>
      <c r="AI147" s="15">
        <v>0.94920000000000004</v>
      </c>
      <c r="AJ147" s="19">
        <f t="shared" si="130"/>
        <v>0.93519515856269464</v>
      </c>
      <c r="AK147" s="17">
        <f t="shared" si="131"/>
        <v>1</v>
      </c>
      <c r="AL147" s="15" t="s">
        <v>1020</v>
      </c>
      <c r="AM147" s="18">
        <f t="shared" si="132"/>
        <v>61.455404631092932</v>
      </c>
      <c r="AN147" s="17">
        <f t="shared" si="111"/>
        <v>1</v>
      </c>
      <c r="AO147" s="15"/>
      <c r="AP147" s="18">
        <f t="shared" si="133"/>
        <v>60.948207884828193</v>
      </c>
      <c r="AQ147" s="17">
        <f t="shared" si="134"/>
        <v>0</v>
      </c>
      <c r="AR147" s="20">
        <f t="shared" si="135"/>
        <v>1</v>
      </c>
      <c r="AT147" s="3"/>
      <c r="AU147" s="3"/>
      <c r="AV147" s="3"/>
    </row>
    <row r="148" spans="1:48" ht="12.75" customHeight="1">
      <c r="A148" s="13">
        <v>146</v>
      </c>
      <c r="B148" s="14">
        <v>41971.777514305555</v>
      </c>
      <c r="C148" s="15" t="s">
        <v>1021</v>
      </c>
      <c r="D148" s="15" t="s">
        <v>1022</v>
      </c>
      <c r="E148" s="15">
        <v>234286</v>
      </c>
      <c r="F148" s="16">
        <v>1</v>
      </c>
      <c r="G148" s="16">
        <f t="shared" si="112"/>
        <v>2</v>
      </c>
      <c r="H148" s="16">
        <f t="shared" si="113"/>
        <v>3</v>
      </c>
      <c r="I148" s="16">
        <f t="shared" si="114"/>
        <v>4</v>
      </c>
      <c r="J148" s="16">
        <f t="shared" si="115"/>
        <v>2</v>
      </c>
      <c r="K148" s="16">
        <f t="shared" si="116"/>
        <v>8</v>
      </c>
      <c r="L148" s="16">
        <f t="shared" si="117"/>
        <v>6</v>
      </c>
      <c r="M148" s="17">
        <v>2</v>
      </c>
      <c r="N148" s="15" t="s">
        <v>1023</v>
      </c>
      <c r="O148" s="18">
        <f t="shared" si="118"/>
        <v>94.212831403252451</v>
      </c>
      <c r="P148" s="17">
        <f t="shared" si="119"/>
        <v>1</v>
      </c>
      <c r="Q148" s="15" t="s">
        <v>1024</v>
      </c>
      <c r="R148" s="18">
        <f t="shared" si="120"/>
        <v>85.481563767107446</v>
      </c>
      <c r="S148" s="17">
        <f t="shared" si="121"/>
        <v>-1</v>
      </c>
      <c r="T148" s="15" t="s">
        <v>1025</v>
      </c>
      <c r="U148" s="18">
        <f t="shared" si="122"/>
        <v>86.450663897188008</v>
      </c>
      <c r="V148" s="17">
        <f t="shared" si="123"/>
        <v>-1</v>
      </c>
      <c r="W148" s="21">
        <v>0.69333299999999998</v>
      </c>
      <c r="X148" s="19">
        <f t="shared" si="124"/>
        <v>0.69333333333333347</v>
      </c>
      <c r="Y148" s="17">
        <f t="shared" si="125"/>
        <v>1</v>
      </c>
      <c r="Z148" s="15" t="s">
        <v>1026</v>
      </c>
      <c r="AA148" s="18">
        <f t="shared" si="126"/>
        <v>3.9794000867203758</v>
      </c>
      <c r="AB148" s="17">
        <f t="shared" si="110"/>
        <v>1</v>
      </c>
      <c r="AC148" s="21">
        <v>0.99710900000000002</v>
      </c>
      <c r="AD148" s="19">
        <f t="shared" si="127"/>
        <v>0.81466501266300773</v>
      </c>
      <c r="AE148" s="17">
        <f t="shared" si="128"/>
        <v>-1</v>
      </c>
      <c r="AF148" s="21">
        <v>5.6140000000000001E-3</v>
      </c>
      <c r="AG148" s="19">
        <f t="shared" si="129"/>
        <v>0.56949449790160278</v>
      </c>
      <c r="AH148" s="17">
        <f t="shared" si="109"/>
        <v>-1</v>
      </c>
      <c r="AI148" s="21">
        <v>0.71452400000000005</v>
      </c>
      <c r="AJ148" s="19">
        <f t="shared" si="130"/>
        <v>0.59154973343986184</v>
      </c>
      <c r="AK148" s="17">
        <f t="shared" si="131"/>
        <v>-1</v>
      </c>
      <c r="AL148" s="15" t="s">
        <v>1027</v>
      </c>
      <c r="AM148" s="18">
        <f t="shared" si="132"/>
        <v>69.764348624364857</v>
      </c>
      <c r="AN148" s="17">
        <f t="shared" si="111"/>
        <v>1</v>
      </c>
      <c r="AO148" s="15"/>
      <c r="AP148" s="18">
        <f t="shared" si="133"/>
        <v>69.194338295527643</v>
      </c>
      <c r="AQ148" s="17">
        <f t="shared" si="134"/>
        <v>0</v>
      </c>
      <c r="AR148" s="20">
        <f t="shared" si="135"/>
        <v>1</v>
      </c>
      <c r="AT148" s="3"/>
      <c r="AU148" s="3"/>
      <c r="AV148" s="3"/>
    </row>
    <row r="149" spans="1:48" ht="12.75" customHeight="1">
      <c r="A149" s="13">
        <v>147</v>
      </c>
      <c r="B149" s="14">
        <v>41971.777602511575</v>
      </c>
      <c r="C149" s="15" t="s">
        <v>1028</v>
      </c>
      <c r="D149" s="15" t="s">
        <v>1029</v>
      </c>
      <c r="E149" s="15">
        <v>239654</v>
      </c>
      <c r="F149" s="16">
        <v>1</v>
      </c>
      <c r="G149" s="16">
        <f t="shared" si="112"/>
        <v>2</v>
      </c>
      <c r="H149" s="16">
        <f t="shared" si="113"/>
        <v>3</v>
      </c>
      <c r="I149" s="16">
        <f t="shared" si="114"/>
        <v>9</v>
      </c>
      <c r="J149" s="16">
        <f t="shared" si="115"/>
        <v>6</v>
      </c>
      <c r="K149" s="16">
        <f t="shared" si="116"/>
        <v>5</v>
      </c>
      <c r="L149" s="16">
        <f t="shared" si="117"/>
        <v>4</v>
      </c>
      <c r="M149" s="17">
        <v>2</v>
      </c>
      <c r="N149" s="15" t="s">
        <v>1030</v>
      </c>
      <c r="O149" s="18">
        <f t="shared" si="118"/>
        <v>100.86387261872666</v>
      </c>
      <c r="P149" s="17">
        <f t="shared" si="119"/>
        <v>1</v>
      </c>
      <c r="Q149" s="15" t="s">
        <v>1031</v>
      </c>
      <c r="R149" s="18">
        <f t="shared" si="120"/>
        <v>92.29054765441397</v>
      </c>
      <c r="S149" s="17">
        <f t="shared" si="121"/>
        <v>-1</v>
      </c>
      <c r="T149" s="15" t="s">
        <v>1032</v>
      </c>
      <c r="U149" s="18">
        <f t="shared" si="122"/>
        <v>91.710628184637102</v>
      </c>
      <c r="V149" s="17">
        <f t="shared" si="123"/>
        <v>-1</v>
      </c>
      <c r="W149" s="15">
        <v>0.65100000000000002</v>
      </c>
      <c r="X149" s="19">
        <f t="shared" si="124"/>
        <v>0.65128205128205119</v>
      </c>
      <c r="Y149" s="17">
        <f t="shared" si="125"/>
        <v>1</v>
      </c>
      <c r="Z149" s="15" t="s">
        <v>1033</v>
      </c>
      <c r="AA149" s="18">
        <f t="shared" si="126"/>
        <v>4.2596873227228107</v>
      </c>
      <c r="AB149" s="17">
        <f t="shared" si="110"/>
        <v>1</v>
      </c>
      <c r="AC149" s="15">
        <v>0.996</v>
      </c>
      <c r="AD149" s="19">
        <f t="shared" si="127"/>
        <v>0.77321635449066295</v>
      </c>
      <c r="AE149" s="17">
        <f t="shared" si="128"/>
        <v>-1</v>
      </c>
      <c r="AF149" s="15">
        <v>5.0000000000000001E-3</v>
      </c>
      <c r="AG149" s="19">
        <f t="shared" si="129"/>
        <v>0.52378193491916269</v>
      </c>
      <c r="AH149" s="17">
        <f t="shared" si="109"/>
        <v>-1</v>
      </c>
      <c r="AI149" s="15">
        <v>0.68200000000000005</v>
      </c>
      <c r="AJ149" s="19">
        <f t="shared" si="130"/>
        <v>0.55070110482899293</v>
      </c>
      <c r="AK149" s="17">
        <f t="shared" si="131"/>
        <v>-1</v>
      </c>
      <c r="AL149" s="15" t="s">
        <v>1034</v>
      </c>
      <c r="AM149" s="18">
        <f t="shared" si="132"/>
        <v>66.998487744549095</v>
      </c>
      <c r="AN149" s="17">
        <f t="shared" si="111"/>
        <v>1</v>
      </c>
      <c r="AO149" s="15"/>
      <c r="AP149" s="18">
        <f t="shared" si="133"/>
        <v>66.188086183550269</v>
      </c>
      <c r="AQ149" s="17">
        <f t="shared" si="134"/>
        <v>0</v>
      </c>
      <c r="AR149" s="20">
        <f t="shared" si="135"/>
        <v>1</v>
      </c>
      <c r="AT149" s="3"/>
      <c r="AU149" s="3"/>
      <c r="AV149" s="3"/>
    </row>
    <row r="150" spans="1:48" ht="12.75" customHeight="1">
      <c r="A150" s="13">
        <v>148</v>
      </c>
      <c r="B150" s="14">
        <v>41971.778365138889</v>
      </c>
      <c r="C150" s="15" t="s">
        <v>1035</v>
      </c>
      <c r="D150" s="15" t="s">
        <v>1036</v>
      </c>
      <c r="E150" s="15">
        <v>239612</v>
      </c>
      <c r="F150" s="16">
        <v>1</v>
      </c>
      <c r="G150" s="16">
        <f t="shared" si="112"/>
        <v>2</v>
      </c>
      <c r="H150" s="16">
        <f t="shared" si="113"/>
        <v>3</v>
      </c>
      <c r="I150" s="16">
        <f t="shared" si="114"/>
        <v>9</v>
      </c>
      <c r="J150" s="16">
        <f t="shared" si="115"/>
        <v>6</v>
      </c>
      <c r="K150" s="16">
        <f t="shared" si="116"/>
        <v>1</v>
      </c>
      <c r="L150" s="16">
        <f t="shared" si="117"/>
        <v>2</v>
      </c>
      <c r="M150" s="17">
        <v>2</v>
      </c>
      <c r="N150" s="15" t="s">
        <v>1037</v>
      </c>
      <c r="O150" s="18">
        <f t="shared" si="118"/>
        <v>100.55234493789486</v>
      </c>
      <c r="P150" s="17">
        <f t="shared" si="119"/>
        <v>1</v>
      </c>
      <c r="Q150" s="15" t="s">
        <v>1038</v>
      </c>
      <c r="R150" s="18">
        <f t="shared" si="120"/>
        <v>92.142924135463872</v>
      </c>
      <c r="S150" s="17">
        <f t="shared" si="121"/>
        <v>-1</v>
      </c>
      <c r="T150" s="15" t="s">
        <v>1039</v>
      </c>
      <c r="U150" s="18">
        <f t="shared" si="122"/>
        <v>87.88323681274106</v>
      </c>
      <c r="V150" s="17">
        <f t="shared" si="123"/>
        <v>1</v>
      </c>
      <c r="W150" s="15">
        <v>0.81299999999999994</v>
      </c>
      <c r="X150" s="19">
        <f t="shared" si="124"/>
        <v>0.81326673326673327</v>
      </c>
      <c r="Y150" s="17">
        <f t="shared" si="125"/>
        <v>1</v>
      </c>
      <c r="Z150" s="15" t="s">
        <v>1040</v>
      </c>
      <c r="AA150" s="18">
        <f t="shared" si="126"/>
        <v>5.0267535919205049</v>
      </c>
      <c r="AB150" s="17">
        <f t="shared" si="110"/>
        <v>-1</v>
      </c>
      <c r="AC150" s="15">
        <v>0.99597000000000002</v>
      </c>
      <c r="AD150" s="19">
        <f t="shared" si="127"/>
        <v>0.68610961986654484</v>
      </c>
      <c r="AE150" s="17">
        <f t="shared" si="128"/>
        <v>-1</v>
      </c>
      <c r="AF150" s="15">
        <v>5.5E-2</v>
      </c>
      <c r="AG150" s="19">
        <f t="shared" si="129"/>
        <v>0.4397407920136831</v>
      </c>
      <c r="AH150" s="17">
        <f t="shared" si="109"/>
        <v>-1</v>
      </c>
      <c r="AI150" s="21">
        <v>0.99998699999999996</v>
      </c>
      <c r="AJ150" s="19">
        <f t="shared" si="130"/>
        <v>0.57253377532658756</v>
      </c>
      <c r="AK150" s="17">
        <f t="shared" si="131"/>
        <v>-1</v>
      </c>
      <c r="AL150" s="15" t="s">
        <v>1041</v>
      </c>
      <c r="AM150" s="18">
        <f t="shared" si="132"/>
        <v>63.256431643389902</v>
      </c>
      <c r="AN150" s="17">
        <f t="shared" si="111"/>
        <v>1</v>
      </c>
      <c r="AO150" s="15"/>
      <c r="AP150" s="18">
        <f t="shared" si="133"/>
        <v>62.273141279315418</v>
      </c>
      <c r="AQ150" s="17">
        <f t="shared" si="134"/>
        <v>0</v>
      </c>
      <c r="AR150" s="20">
        <f t="shared" si="135"/>
        <v>1</v>
      </c>
      <c r="AT150" s="3"/>
      <c r="AU150" s="3"/>
      <c r="AV150" s="3"/>
    </row>
    <row r="151" spans="1:48" ht="12.75" customHeight="1">
      <c r="A151" s="13">
        <v>149</v>
      </c>
      <c r="B151" s="14">
        <v>41971.778501006942</v>
      </c>
      <c r="C151" s="15" t="s">
        <v>1042</v>
      </c>
      <c r="D151" s="15" t="s">
        <v>1043</v>
      </c>
      <c r="E151" s="15">
        <v>231041</v>
      </c>
      <c r="F151" s="16">
        <v>1</v>
      </c>
      <c r="G151" s="16">
        <f t="shared" si="112"/>
        <v>2</v>
      </c>
      <c r="H151" s="16">
        <f t="shared" si="113"/>
        <v>3</v>
      </c>
      <c r="I151" s="16">
        <f t="shared" si="114"/>
        <v>1</v>
      </c>
      <c r="J151" s="16">
        <f t="shared" si="115"/>
        <v>0</v>
      </c>
      <c r="K151" s="16">
        <f t="shared" si="116"/>
        <v>4</v>
      </c>
      <c r="L151" s="16">
        <f t="shared" si="117"/>
        <v>1</v>
      </c>
      <c r="M151" s="17">
        <v>2</v>
      </c>
      <c r="N151" s="15" t="s">
        <v>1044</v>
      </c>
      <c r="O151" s="18">
        <f t="shared" si="118"/>
        <v>87.898784790403226</v>
      </c>
      <c r="P151" s="17">
        <f t="shared" si="119"/>
        <v>1</v>
      </c>
      <c r="Q151" s="15" t="s">
        <v>1045</v>
      </c>
      <c r="R151" s="18">
        <f t="shared" si="120"/>
        <v>79.573695663340857</v>
      </c>
      <c r="S151" s="17">
        <f t="shared" si="121"/>
        <v>-1</v>
      </c>
      <c r="T151" s="15" t="s">
        <v>1046</v>
      </c>
      <c r="U151" s="18">
        <f t="shared" si="122"/>
        <v>78.324308297257858</v>
      </c>
      <c r="V151" s="17">
        <f t="shared" si="123"/>
        <v>-1</v>
      </c>
      <c r="W151" s="15">
        <v>0.78391</v>
      </c>
      <c r="X151" s="19">
        <f t="shared" si="124"/>
        <v>0.783912087912088</v>
      </c>
      <c r="Y151" s="17">
        <f t="shared" si="125"/>
        <v>1</v>
      </c>
      <c r="Z151" s="15" t="s">
        <v>1047</v>
      </c>
      <c r="AA151" s="18">
        <f t="shared" si="126"/>
        <v>3.6575532530063635</v>
      </c>
      <c r="AB151" s="17">
        <f t="shared" si="110"/>
        <v>1</v>
      </c>
      <c r="AC151" s="15">
        <v>0.99680000000000002</v>
      </c>
      <c r="AD151" s="19">
        <f t="shared" si="127"/>
        <v>0.8537149360383901</v>
      </c>
      <c r="AE151" s="17">
        <f t="shared" si="128"/>
        <v>-1</v>
      </c>
      <c r="AF151" s="15">
        <v>5.5999999999999999E-3</v>
      </c>
      <c r="AG151" s="19">
        <f t="shared" si="129"/>
        <v>0.61752769517047401</v>
      </c>
      <c r="AH151" s="17">
        <f t="shared" si="109"/>
        <v>-1</v>
      </c>
      <c r="AI151" s="15">
        <v>0.4199</v>
      </c>
      <c r="AJ151" s="19">
        <f t="shared" si="130"/>
        <v>0.15471285664518686</v>
      </c>
      <c r="AK151" s="17">
        <f t="shared" si="131"/>
        <v>-1</v>
      </c>
      <c r="AL151" s="21" t="s">
        <v>1048</v>
      </c>
      <c r="AM151" s="18">
        <f t="shared" si="132"/>
        <v>66.394602145473328</v>
      </c>
      <c r="AN151" s="17">
        <f t="shared" si="111"/>
        <v>1</v>
      </c>
      <c r="AO151" s="15"/>
      <c r="AP151" s="18">
        <f t="shared" si="133"/>
        <v>65.540885047323755</v>
      </c>
      <c r="AQ151" s="17">
        <f t="shared" si="134"/>
        <v>0</v>
      </c>
      <c r="AR151" s="20">
        <f t="shared" si="135"/>
        <v>1</v>
      </c>
      <c r="AT151" s="3"/>
      <c r="AU151" s="3"/>
      <c r="AV151" s="3"/>
    </row>
    <row r="152" spans="1:48" ht="12.75" customHeight="1">
      <c r="A152" s="13">
        <v>150</v>
      </c>
      <c r="B152" s="14">
        <v>41971.778857280093</v>
      </c>
      <c r="C152" s="15" t="s">
        <v>1049</v>
      </c>
      <c r="D152" s="15" t="s">
        <v>1050</v>
      </c>
      <c r="E152" s="15">
        <v>231121</v>
      </c>
      <c r="F152" s="16">
        <v>1</v>
      </c>
      <c r="G152" s="16">
        <f t="shared" si="112"/>
        <v>2</v>
      </c>
      <c r="H152" s="16">
        <f t="shared" si="113"/>
        <v>3</v>
      </c>
      <c r="I152" s="16">
        <f t="shared" si="114"/>
        <v>1</v>
      </c>
      <c r="J152" s="16">
        <f t="shared" si="115"/>
        <v>1</v>
      </c>
      <c r="K152" s="16">
        <f t="shared" si="116"/>
        <v>2</v>
      </c>
      <c r="L152" s="16">
        <f t="shared" si="117"/>
        <v>1</v>
      </c>
      <c r="M152" s="17">
        <v>2</v>
      </c>
      <c r="N152" s="15" t="s">
        <v>1051</v>
      </c>
      <c r="O152" s="18">
        <f t="shared" si="118"/>
        <v>88.956342807881526</v>
      </c>
      <c r="P152" s="17">
        <f t="shared" si="119"/>
        <v>1</v>
      </c>
      <c r="Q152" s="15" t="s">
        <v>1052</v>
      </c>
      <c r="R152" s="18">
        <f t="shared" si="120"/>
        <v>80.631253680819157</v>
      </c>
      <c r="S152" s="17">
        <f t="shared" si="121"/>
        <v>-1</v>
      </c>
      <c r="T152" s="15" t="s">
        <v>1053</v>
      </c>
      <c r="U152" s="18">
        <f t="shared" si="122"/>
        <v>77.620953724179344</v>
      </c>
      <c r="V152" s="17">
        <f t="shared" si="123"/>
        <v>-1</v>
      </c>
      <c r="W152" s="15">
        <v>0.88500000000000001</v>
      </c>
      <c r="X152" s="19">
        <f t="shared" si="124"/>
        <v>0.88507936507936513</v>
      </c>
      <c r="Y152" s="17">
        <f t="shared" si="125"/>
        <v>1</v>
      </c>
      <c r="Z152" s="15" t="s">
        <v>1054</v>
      </c>
      <c r="AA152" s="18">
        <f t="shared" si="126"/>
        <v>4.327021149312495</v>
      </c>
      <c r="AB152" s="17">
        <f t="shared" si="110"/>
        <v>1</v>
      </c>
      <c r="AC152" s="15">
        <v>0.99660000000000004</v>
      </c>
      <c r="AD152" s="19">
        <f t="shared" si="127"/>
        <v>0.77321635449066306</v>
      </c>
      <c r="AE152" s="17">
        <f t="shared" si="128"/>
        <v>-1</v>
      </c>
      <c r="AF152" s="15">
        <v>5.4999999999999997E-3</v>
      </c>
      <c r="AG152" s="19">
        <f t="shared" si="129"/>
        <v>0.52378193491916269</v>
      </c>
      <c r="AH152" s="17">
        <f t="shared" si="109"/>
        <v>-1</v>
      </c>
      <c r="AI152" s="15">
        <v>0.55120000000000002</v>
      </c>
      <c r="AJ152" s="19">
        <f t="shared" si="130"/>
        <v>0.36321336659049275</v>
      </c>
      <c r="AK152" s="17">
        <f t="shared" si="131"/>
        <v>-1</v>
      </c>
      <c r="AL152" s="15" t="s">
        <v>1055</v>
      </c>
      <c r="AM152" s="18">
        <f t="shared" si="132"/>
        <v>64.394602145473328</v>
      </c>
      <c r="AN152" s="17">
        <f t="shared" si="111"/>
        <v>1</v>
      </c>
      <c r="AO152" s="15"/>
      <c r="AP152" s="18">
        <f t="shared" si="133"/>
        <v>63.496688586778937</v>
      </c>
      <c r="AQ152" s="17">
        <f t="shared" si="134"/>
        <v>0</v>
      </c>
      <c r="AR152" s="20">
        <f t="shared" si="135"/>
        <v>1</v>
      </c>
      <c r="AT152" s="3"/>
      <c r="AU152" s="3"/>
      <c r="AV152" s="3"/>
    </row>
    <row r="153" spans="1:48" ht="12.75" customHeight="1">
      <c r="A153" s="13">
        <v>151</v>
      </c>
      <c r="B153" s="14">
        <v>41971.779329050929</v>
      </c>
      <c r="C153" s="15" t="s">
        <v>1056</v>
      </c>
      <c r="D153" s="15" t="s">
        <v>1057</v>
      </c>
      <c r="E153" s="15">
        <v>244850</v>
      </c>
      <c r="F153" s="16">
        <v>1</v>
      </c>
      <c r="G153" s="16">
        <f t="shared" si="112"/>
        <v>2</v>
      </c>
      <c r="H153" s="16">
        <f t="shared" si="113"/>
        <v>4</v>
      </c>
      <c r="I153" s="16">
        <f t="shared" si="114"/>
        <v>4</v>
      </c>
      <c r="J153" s="16">
        <f t="shared" si="115"/>
        <v>8</v>
      </c>
      <c r="K153" s="16">
        <f t="shared" si="116"/>
        <v>5</v>
      </c>
      <c r="L153" s="16">
        <f t="shared" si="117"/>
        <v>0</v>
      </c>
      <c r="M153" s="17">
        <v>2</v>
      </c>
      <c r="N153" s="15" t="s">
        <v>1058</v>
      </c>
      <c r="O153" s="18">
        <f t="shared" si="118"/>
        <v>97.098258344177125</v>
      </c>
      <c r="P153" s="17">
        <f t="shared" si="119"/>
        <v>1</v>
      </c>
      <c r="Q153" s="15" t="s">
        <v>1059</v>
      </c>
      <c r="R153" s="18">
        <f t="shared" si="120"/>
        <v>88.859170934733939</v>
      </c>
      <c r="S153" s="17">
        <f t="shared" si="121"/>
        <v>-1</v>
      </c>
      <c r="T153" s="15" t="s">
        <v>1060</v>
      </c>
      <c r="U153" s="18">
        <f t="shared" si="122"/>
        <v>88.279251464957071</v>
      </c>
      <c r="V153" s="17">
        <f t="shared" si="123"/>
        <v>-1</v>
      </c>
      <c r="W153" s="15">
        <v>0.47619</v>
      </c>
      <c r="X153" s="19">
        <f t="shared" si="124"/>
        <v>0.47619047619047616</v>
      </c>
      <c r="Y153" s="17">
        <f t="shared" si="125"/>
        <v>1</v>
      </c>
      <c r="Z153" s="15" t="s">
        <v>1061</v>
      </c>
      <c r="AA153" s="18">
        <f t="shared" si="126"/>
        <v>3.0102999566398121</v>
      </c>
      <c r="AB153" s="17">
        <f t="shared" si="110"/>
        <v>1</v>
      </c>
      <c r="AC153" s="15">
        <v>0.996</v>
      </c>
      <c r="AD153" s="19">
        <f t="shared" si="127"/>
        <v>0.92152718332087091</v>
      </c>
      <c r="AE153" s="17">
        <f t="shared" si="128"/>
        <v>-1</v>
      </c>
      <c r="AF153" s="15">
        <v>5.7000000000000002E-3</v>
      </c>
      <c r="AG153" s="19">
        <f t="shared" si="129"/>
        <v>0.71987000039422977</v>
      </c>
      <c r="AH153" s="17">
        <f t="shared" si="109"/>
        <v>-1</v>
      </c>
      <c r="AI153" s="15">
        <v>0.156</v>
      </c>
      <c r="AJ153" s="19">
        <f t="shared" si="130"/>
        <v>-0.26526798167828547</v>
      </c>
      <c r="AK153" s="17">
        <f t="shared" si="131"/>
        <v>-1</v>
      </c>
      <c r="AL153" s="15" t="s">
        <v>1062</v>
      </c>
      <c r="AM153" s="18">
        <f t="shared" si="132"/>
        <v>67.539018910438685</v>
      </c>
      <c r="AN153" s="17">
        <f t="shared" si="111"/>
        <v>1</v>
      </c>
      <c r="AO153" s="15"/>
      <c r="AP153" s="18">
        <f t="shared" si="133"/>
        <v>66.272429683397618</v>
      </c>
      <c r="AQ153" s="17">
        <f t="shared" si="134"/>
        <v>0</v>
      </c>
      <c r="AR153" s="20">
        <f t="shared" si="135"/>
        <v>1</v>
      </c>
      <c r="AT153" s="3"/>
      <c r="AU153" s="3"/>
      <c r="AV153" s="3"/>
    </row>
    <row r="154" spans="1:48" ht="12.75" customHeight="1">
      <c r="A154" s="13">
        <v>152</v>
      </c>
      <c r="B154" s="14">
        <v>41971.786721076387</v>
      </c>
      <c r="C154" s="15" t="s">
        <v>1063</v>
      </c>
      <c r="D154" s="15" t="s">
        <v>1064</v>
      </c>
      <c r="E154" s="15">
        <v>243378</v>
      </c>
      <c r="F154" s="16">
        <v>1</v>
      </c>
      <c r="G154" s="16">
        <f t="shared" si="112"/>
        <v>2</v>
      </c>
      <c r="H154" s="16">
        <f t="shared" si="113"/>
        <v>4</v>
      </c>
      <c r="I154" s="16">
        <f t="shared" si="114"/>
        <v>3</v>
      </c>
      <c r="J154" s="16">
        <f t="shared" si="115"/>
        <v>3</v>
      </c>
      <c r="K154" s="16">
        <f t="shared" si="116"/>
        <v>7</v>
      </c>
      <c r="L154" s="16">
        <f t="shared" si="117"/>
        <v>8</v>
      </c>
      <c r="M154" s="17">
        <v>2</v>
      </c>
      <c r="N154" s="23" t="s">
        <v>1065</v>
      </c>
      <c r="O154" s="18">
        <f t="shared" si="118"/>
        <v>94.11353078308295</v>
      </c>
      <c r="P154" s="17">
        <f t="shared" si="119"/>
        <v>-1</v>
      </c>
      <c r="Q154" s="23">
        <v>85.2</v>
      </c>
      <c r="R154" s="18">
        <f t="shared" si="120"/>
        <v>85.229863481370586</v>
      </c>
      <c r="S154" s="17">
        <f t="shared" si="121"/>
        <v>-1</v>
      </c>
      <c r="T154" s="23">
        <v>85.7</v>
      </c>
      <c r="U154" s="18">
        <f t="shared" si="122"/>
        <v>85.7413887058444</v>
      </c>
      <c r="V154" s="17">
        <f t="shared" si="123"/>
        <v>-1</v>
      </c>
      <c r="W154" s="15">
        <v>0.75</v>
      </c>
      <c r="X154" s="19">
        <f t="shared" si="124"/>
        <v>0.75081329923273665</v>
      </c>
      <c r="Y154" s="17">
        <f t="shared" si="125"/>
        <v>1</v>
      </c>
      <c r="Z154" s="15" t="s">
        <v>1066</v>
      </c>
      <c r="AA154" s="18">
        <f t="shared" si="126"/>
        <v>4.6852108295774491</v>
      </c>
      <c r="AB154" s="17">
        <f t="shared" si="110"/>
        <v>-1</v>
      </c>
      <c r="AC154" s="15">
        <v>0.68610000000000004</v>
      </c>
      <c r="AD154" s="19">
        <f t="shared" si="127"/>
        <v>0.68610961986654428</v>
      </c>
      <c r="AE154" s="17">
        <f t="shared" si="128"/>
        <v>1</v>
      </c>
      <c r="AF154" s="15">
        <v>0.433</v>
      </c>
      <c r="AG154" s="19">
        <f t="shared" si="129"/>
        <v>0.4397407920136831</v>
      </c>
      <c r="AH154" s="17">
        <f t="shared" si="109"/>
        <v>1</v>
      </c>
      <c r="AI154" s="15">
        <v>0.84450000000000003</v>
      </c>
      <c r="AJ154" s="19">
        <f t="shared" si="130"/>
        <v>0.78454955843822105</v>
      </c>
      <c r="AK154" s="17">
        <f t="shared" si="131"/>
        <v>1</v>
      </c>
      <c r="AL154" s="23" t="s">
        <v>1067</v>
      </c>
      <c r="AM154" s="18">
        <f t="shared" si="132"/>
        <v>68.552954107200605</v>
      </c>
      <c r="AN154" s="17">
        <f t="shared" si="111"/>
        <v>-1</v>
      </c>
      <c r="AO154" s="15"/>
      <c r="AP154" s="18">
        <f t="shared" si="133"/>
        <v>68.059672577694727</v>
      </c>
      <c r="AQ154" s="17">
        <f t="shared" si="134"/>
        <v>0</v>
      </c>
      <c r="AR154" s="20">
        <f t="shared" si="135"/>
        <v>1</v>
      </c>
      <c r="AT154" s="3"/>
      <c r="AU154" s="3"/>
      <c r="AV154" s="3"/>
    </row>
    <row r="155" spans="1:48" ht="12.75" customHeight="1">
      <c r="A155" s="13">
        <v>153</v>
      </c>
      <c r="B155" s="14">
        <v>41971.76360302083</v>
      </c>
      <c r="C155" s="15" t="s">
        <v>1068</v>
      </c>
      <c r="D155" s="15" t="s">
        <v>1069</v>
      </c>
      <c r="E155" s="15">
        <v>241009</v>
      </c>
      <c r="F155" s="16">
        <v>1</v>
      </c>
      <c r="G155" s="16">
        <f t="shared" si="112"/>
        <v>2</v>
      </c>
      <c r="H155" s="16">
        <f t="shared" si="113"/>
        <v>4</v>
      </c>
      <c r="I155" s="16">
        <f t="shared" si="114"/>
        <v>1</v>
      </c>
      <c r="J155" s="16">
        <f t="shared" si="115"/>
        <v>0</v>
      </c>
      <c r="K155" s="16">
        <f t="shared" si="116"/>
        <v>0</v>
      </c>
      <c r="L155" s="16">
        <f t="shared" si="117"/>
        <v>9</v>
      </c>
      <c r="M155" s="17">
        <v>2</v>
      </c>
      <c r="N155" s="15" t="s">
        <v>1070</v>
      </c>
      <c r="O155" s="18">
        <f t="shared" si="118"/>
        <v>87.81614350547018</v>
      </c>
      <c r="P155" s="17">
        <f t="shared" si="119"/>
        <v>1</v>
      </c>
      <c r="Q155" s="15" t="s">
        <v>1071</v>
      </c>
      <c r="R155" s="18">
        <f t="shared" si="120"/>
        <v>78.858236022965741</v>
      </c>
      <c r="S155" s="17">
        <f t="shared" si="121"/>
        <v>-1</v>
      </c>
      <c r="T155" s="15" t="s">
        <v>1072</v>
      </c>
      <c r="U155" s="18">
        <f t="shared" si="122"/>
        <v>72.837636109686116</v>
      </c>
      <c r="V155" s="17">
        <f t="shared" si="123"/>
        <v>-1</v>
      </c>
      <c r="W155" s="15">
        <v>1.35</v>
      </c>
      <c r="X155" s="19">
        <f t="shared" si="124"/>
        <v>1.3535238095238096</v>
      </c>
      <c r="Y155" s="17">
        <f t="shared" si="125"/>
        <v>1</v>
      </c>
      <c r="Z155" s="15" t="s">
        <v>1073</v>
      </c>
      <c r="AA155" s="18">
        <f t="shared" si="126"/>
        <v>7.2015930340595693</v>
      </c>
      <c r="AB155" s="17">
        <f t="shared" si="110"/>
        <v>-1</v>
      </c>
      <c r="AC155" s="15">
        <v>0.99</v>
      </c>
      <c r="AD155" s="19">
        <f t="shared" si="127"/>
        <v>0.36282129461025003</v>
      </c>
      <c r="AE155" s="17">
        <f t="shared" si="128"/>
        <v>-1</v>
      </c>
      <c r="AF155" s="15">
        <v>0.01</v>
      </c>
      <c r="AG155" s="19">
        <f t="shared" si="129"/>
        <v>0.20176525671344658</v>
      </c>
      <c r="AH155" s="17">
        <f t="shared" si="109"/>
        <v>-1</v>
      </c>
      <c r="AI155" s="15"/>
      <c r="AJ155" s="19">
        <f t="shared" si="130"/>
        <v>0.93519515856269464</v>
      </c>
      <c r="AK155" s="17">
        <f t="shared" si="131"/>
        <v>0</v>
      </c>
      <c r="AL155" s="15" t="s">
        <v>1074</v>
      </c>
      <c r="AM155" s="18">
        <f t="shared" si="132"/>
        <v>61.455404631092932</v>
      </c>
      <c r="AN155" s="17">
        <f t="shared" si="111"/>
        <v>1</v>
      </c>
      <c r="AO155" s="15"/>
      <c r="AP155" s="18">
        <f t="shared" si="133"/>
        <v>61.072606876638076</v>
      </c>
      <c r="AQ155" s="17">
        <f t="shared" si="134"/>
        <v>0</v>
      </c>
      <c r="AR155" s="20">
        <f t="shared" si="135"/>
        <v>0</v>
      </c>
      <c r="AT155" s="3"/>
      <c r="AU155" s="3"/>
      <c r="AV155" s="3"/>
    </row>
    <row r="156" spans="1:48" ht="12.75" customHeight="1">
      <c r="A156" s="13">
        <v>154</v>
      </c>
      <c r="B156" s="14">
        <v>41971.763715995367</v>
      </c>
      <c r="C156" s="15" t="s">
        <v>1075</v>
      </c>
      <c r="D156" s="15" t="s">
        <v>1076</v>
      </c>
      <c r="E156" s="15">
        <v>239679</v>
      </c>
      <c r="F156" s="16">
        <v>1</v>
      </c>
      <c r="G156" s="16">
        <f t="shared" si="112"/>
        <v>2</v>
      </c>
      <c r="H156" s="16">
        <f t="shared" si="113"/>
        <v>3</v>
      </c>
      <c r="I156" s="16">
        <f t="shared" si="114"/>
        <v>9</v>
      </c>
      <c r="J156" s="16">
        <f t="shared" si="115"/>
        <v>6</v>
      </c>
      <c r="K156" s="16">
        <f t="shared" si="116"/>
        <v>7</v>
      </c>
      <c r="L156" s="16">
        <f t="shared" si="117"/>
        <v>9</v>
      </c>
      <c r="M156" s="17">
        <v>2</v>
      </c>
      <c r="N156" s="15" t="s">
        <v>1077</v>
      </c>
      <c r="O156" s="18">
        <f t="shared" si="118"/>
        <v>101.1107774642565</v>
      </c>
      <c r="P156" s="17">
        <f t="shared" si="119"/>
        <v>1</v>
      </c>
      <c r="Q156" s="15" t="s">
        <v>1078</v>
      </c>
      <c r="R156" s="18">
        <f t="shared" si="120"/>
        <v>92.152869981752062</v>
      </c>
      <c r="S156" s="17">
        <f t="shared" si="121"/>
        <v>-1</v>
      </c>
      <c r="T156" s="15" t="s">
        <v>1079</v>
      </c>
      <c r="U156" s="18">
        <f t="shared" si="122"/>
        <v>92.664395206225876</v>
      </c>
      <c r="V156" s="17">
        <f t="shared" si="123"/>
        <v>-1</v>
      </c>
      <c r="W156" s="15">
        <v>0.68</v>
      </c>
      <c r="X156" s="19">
        <f t="shared" si="124"/>
        <v>0.68292178409825477</v>
      </c>
      <c r="Y156" s="17">
        <f t="shared" si="125"/>
        <v>1</v>
      </c>
      <c r="Z156" s="15" t="s">
        <v>1080</v>
      </c>
      <c r="AA156" s="18">
        <f t="shared" si="126"/>
        <v>4.89710382027683</v>
      </c>
      <c r="AB156" s="17">
        <f t="shared" si="110"/>
        <v>-1</v>
      </c>
      <c r="AC156" s="15">
        <v>1</v>
      </c>
      <c r="AD156" s="19">
        <f t="shared" si="127"/>
        <v>0.64182171093725171</v>
      </c>
      <c r="AE156" s="17">
        <f t="shared" si="128"/>
        <v>-1</v>
      </c>
      <c r="AF156" s="15">
        <v>0.01</v>
      </c>
      <c r="AG156" s="19">
        <f t="shared" si="129"/>
        <v>0.4015200178262035</v>
      </c>
      <c r="AH156" s="17">
        <f t="shared" ref="AH156:AH187" si="136">IF(AF156="",0,IF(ABS((AF156-AG156)/AG156)&lt;=0.05,1,-1))</f>
        <v>-1</v>
      </c>
      <c r="AI156" s="15"/>
      <c r="AJ156" s="19">
        <f t="shared" si="130"/>
        <v>0.83213113721267795</v>
      </c>
      <c r="AK156" s="17">
        <f t="shared" si="131"/>
        <v>0</v>
      </c>
      <c r="AL156" s="15" t="s">
        <v>1081</v>
      </c>
      <c r="AM156" s="18">
        <f t="shared" si="132"/>
        <v>68.455404631092946</v>
      </c>
      <c r="AN156" s="17">
        <f t="shared" si="111"/>
        <v>1</v>
      </c>
      <c r="AO156" s="15"/>
      <c r="AP156" s="18">
        <f t="shared" si="133"/>
        <v>67.948207884828193</v>
      </c>
      <c r="AQ156" s="17">
        <f t="shared" si="134"/>
        <v>0</v>
      </c>
      <c r="AR156" s="20">
        <f t="shared" si="135"/>
        <v>0</v>
      </c>
      <c r="AT156" s="3"/>
      <c r="AU156" s="3"/>
      <c r="AV156" s="3"/>
    </row>
    <row r="157" spans="1:48" ht="12.75" customHeight="1">
      <c r="A157" s="13">
        <v>155</v>
      </c>
      <c r="B157" s="14">
        <v>41971.764410347219</v>
      </c>
      <c r="C157" s="15" t="s">
        <v>1082</v>
      </c>
      <c r="D157" s="15" t="s">
        <v>1083</v>
      </c>
      <c r="E157" s="15">
        <v>240599</v>
      </c>
      <c r="F157" s="16">
        <v>1</v>
      </c>
      <c r="G157" s="16">
        <f t="shared" si="112"/>
        <v>2</v>
      </c>
      <c r="H157" s="16">
        <f t="shared" si="113"/>
        <v>4</v>
      </c>
      <c r="I157" s="16">
        <f t="shared" si="114"/>
        <v>0</v>
      </c>
      <c r="J157" s="16">
        <f t="shared" si="115"/>
        <v>5</v>
      </c>
      <c r="K157" s="16">
        <f t="shared" si="116"/>
        <v>9</v>
      </c>
      <c r="L157" s="16">
        <f t="shared" si="117"/>
        <v>9</v>
      </c>
      <c r="M157" s="17">
        <v>2</v>
      </c>
      <c r="N157" s="15" t="s">
        <v>1084</v>
      </c>
      <c r="O157" s="18">
        <f t="shared" si="118"/>
        <v>94.145549178231391</v>
      </c>
      <c r="P157" s="17">
        <f t="shared" si="119"/>
        <v>1</v>
      </c>
      <c r="Q157" s="15" t="s">
        <v>1085</v>
      </c>
      <c r="R157" s="18">
        <f t="shared" si="120"/>
        <v>85.187641695726953</v>
      </c>
      <c r="S157" s="17">
        <f t="shared" si="121"/>
        <v>-1</v>
      </c>
      <c r="T157" s="15" t="s">
        <v>1086</v>
      </c>
      <c r="U157" s="18">
        <f t="shared" si="122"/>
        <v>86.570668677389762</v>
      </c>
      <c r="V157" s="17">
        <f t="shared" si="123"/>
        <v>-1</v>
      </c>
      <c r="W157" s="15">
        <v>0.64</v>
      </c>
      <c r="X157" s="19">
        <f t="shared" si="124"/>
        <v>0.64266265664160405</v>
      </c>
      <c r="Y157" s="17">
        <f t="shared" si="125"/>
        <v>1</v>
      </c>
      <c r="Z157" s="15" t="s">
        <v>1087</v>
      </c>
      <c r="AA157" s="18">
        <f t="shared" si="126"/>
        <v>4.4140570245312789</v>
      </c>
      <c r="AB157" s="17">
        <f t="shared" si="110"/>
        <v>-1</v>
      </c>
      <c r="AC157" s="15">
        <v>1</v>
      </c>
      <c r="AD157" s="19">
        <f t="shared" si="127"/>
        <v>0.73012613638776225</v>
      </c>
      <c r="AE157" s="17">
        <f t="shared" si="128"/>
        <v>-1</v>
      </c>
      <c r="AF157" s="15">
        <v>0.01</v>
      </c>
      <c r="AG157" s="19">
        <f t="shared" si="129"/>
        <v>0.48050614670408442</v>
      </c>
      <c r="AH157" s="17">
        <f t="shared" si="136"/>
        <v>-1</v>
      </c>
      <c r="AI157" s="15"/>
      <c r="AJ157" s="19">
        <f t="shared" si="130"/>
        <v>0.78008438295681515</v>
      </c>
      <c r="AK157" s="17">
        <f t="shared" si="131"/>
        <v>0</v>
      </c>
      <c r="AL157" s="15" t="s">
        <v>1088</v>
      </c>
      <c r="AM157" s="18">
        <f t="shared" si="132"/>
        <v>70.455404631092932</v>
      </c>
      <c r="AN157" s="17">
        <f t="shared" si="111"/>
        <v>1</v>
      </c>
      <c r="AO157" s="15"/>
      <c r="AP157" s="18">
        <f t="shared" si="133"/>
        <v>69.966889293796498</v>
      </c>
      <c r="AQ157" s="17">
        <f t="shared" si="134"/>
        <v>0</v>
      </c>
      <c r="AR157" s="20">
        <f t="shared" si="135"/>
        <v>0</v>
      </c>
      <c r="AT157" s="3"/>
      <c r="AU157" s="3"/>
      <c r="AV157" s="3"/>
    </row>
    <row r="158" spans="1:48" ht="12.75" customHeight="1">
      <c r="A158" s="13">
        <v>156</v>
      </c>
      <c r="B158" s="14">
        <v>41971.776128078709</v>
      </c>
      <c r="C158" s="15" t="s">
        <v>1089</v>
      </c>
      <c r="D158" s="15" t="s">
        <v>1090</v>
      </c>
      <c r="E158" s="15">
        <v>242317</v>
      </c>
      <c r="F158" s="16">
        <v>1</v>
      </c>
      <c r="G158" s="16">
        <f t="shared" si="112"/>
        <v>2</v>
      </c>
      <c r="H158" s="16">
        <f t="shared" si="113"/>
        <v>4</v>
      </c>
      <c r="I158" s="16">
        <f t="shared" si="114"/>
        <v>2</v>
      </c>
      <c r="J158" s="16">
        <f t="shared" si="115"/>
        <v>3</v>
      </c>
      <c r="K158" s="16">
        <f t="shared" si="116"/>
        <v>1</v>
      </c>
      <c r="L158" s="16">
        <f t="shared" si="117"/>
        <v>7</v>
      </c>
      <c r="M158" s="17">
        <v>2</v>
      </c>
      <c r="N158" s="15" t="s">
        <v>1091</v>
      </c>
      <c r="O158" s="18">
        <f t="shared" si="118"/>
        <v>92.026804960328974</v>
      </c>
      <c r="P158" s="17">
        <f t="shared" si="119"/>
        <v>-1</v>
      </c>
      <c r="Q158" s="15" t="s">
        <v>1092</v>
      </c>
      <c r="R158" s="18">
        <f t="shared" si="120"/>
        <v>83.218669037521067</v>
      </c>
      <c r="S158" s="17">
        <f t="shared" si="121"/>
        <v>-1</v>
      </c>
      <c r="T158" s="15" t="s">
        <v>1093</v>
      </c>
      <c r="U158" s="18">
        <f t="shared" si="122"/>
        <v>78.958981714798256</v>
      </c>
      <c r="V158" s="17">
        <f t="shared" si="123"/>
        <v>-1</v>
      </c>
      <c r="W158" s="15">
        <v>1.0545</v>
      </c>
      <c r="X158" s="19">
        <f t="shared" si="124"/>
        <v>1.0545288121489493</v>
      </c>
      <c r="Y158" s="17">
        <f t="shared" si="125"/>
        <v>1</v>
      </c>
      <c r="Z158" s="15" t="s">
        <v>1094</v>
      </c>
      <c r="AA158" s="18">
        <f t="shared" si="126"/>
        <v>6.3530092446664144</v>
      </c>
      <c r="AB158" s="17">
        <f t="shared" si="110"/>
        <v>1</v>
      </c>
      <c r="AC158" s="21">
        <v>0.99192100000000005</v>
      </c>
      <c r="AD158" s="19">
        <f t="shared" si="127"/>
        <v>0.47236305533567569</v>
      </c>
      <c r="AE158" s="17">
        <f t="shared" si="128"/>
        <v>-1</v>
      </c>
      <c r="AF158" s="15">
        <v>5.3099999999999996E-3</v>
      </c>
      <c r="AG158" s="19">
        <f t="shared" si="129"/>
        <v>0.27361377720641988</v>
      </c>
      <c r="AH158" s="17">
        <f t="shared" si="136"/>
        <v>-1</v>
      </c>
      <c r="AI158" s="15"/>
      <c r="AJ158" s="19">
        <f t="shared" si="130"/>
        <v>0.87830324565722551</v>
      </c>
      <c r="AK158" s="17">
        <f t="shared" si="131"/>
        <v>0</v>
      </c>
      <c r="AL158" s="15" t="s">
        <v>1095</v>
      </c>
      <c r="AM158" s="18">
        <f t="shared" si="132"/>
        <v>62.655882067927593</v>
      </c>
      <c r="AN158" s="17">
        <f t="shared" si="111"/>
        <v>1</v>
      </c>
      <c r="AO158" s="15"/>
      <c r="AP158" s="18">
        <f t="shared" si="133"/>
        <v>62.113459311365844</v>
      </c>
      <c r="AQ158" s="17">
        <f t="shared" si="134"/>
        <v>0</v>
      </c>
      <c r="AR158" s="20">
        <f t="shared" si="135"/>
        <v>0</v>
      </c>
      <c r="AT158" s="3"/>
      <c r="AU158" s="3"/>
      <c r="AV158" s="3"/>
    </row>
    <row r="159" spans="1:48" ht="12.75" customHeight="1">
      <c r="A159" s="13">
        <v>157</v>
      </c>
      <c r="B159" s="14">
        <v>41971.769481365736</v>
      </c>
      <c r="C159" s="15" t="s">
        <v>1096</v>
      </c>
      <c r="D159" s="15" t="s">
        <v>1097</v>
      </c>
      <c r="E159" s="15">
        <v>259673</v>
      </c>
      <c r="F159" s="16">
        <v>1</v>
      </c>
      <c r="G159" s="16">
        <f t="shared" si="112"/>
        <v>2</v>
      </c>
      <c r="H159" s="16">
        <f t="shared" si="113"/>
        <v>5</v>
      </c>
      <c r="I159" s="16">
        <f t="shared" si="114"/>
        <v>9</v>
      </c>
      <c r="J159" s="16">
        <f t="shared" si="115"/>
        <v>6</v>
      </c>
      <c r="K159" s="16">
        <f t="shared" si="116"/>
        <v>7</v>
      </c>
      <c r="L159" s="16">
        <f t="shared" si="117"/>
        <v>3</v>
      </c>
      <c r="M159" s="17">
        <v>2</v>
      </c>
      <c r="N159" s="15"/>
      <c r="O159" s="18">
        <f t="shared" si="118"/>
        <v>101.04745940360655</v>
      </c>
      <c r="P159" s="17">
        <f t="shared" si="119"/>
        <v>0</v>
      </c>
      <c r="Q159" s="15"/>
      <c r="R159" s="18">
        <f t="shared" si="120"/>
        <v>92.555313341515657</v>
      </c>
      <c r="S159" s="17">
        <f t="shared" si="121"/>
        <v>0</v>
      </c>
      <c r="T159" s="15"/>
      <c r="U159" s="18">
        <f t="shared" si="122"/>
        <v>93.066838565989471</v>
      </c>
      <c r="V159" s="17">
        <f t="shared" si="123"/>
        <v>0</v>
      </c>
      <c r="W159" s="21">
        <v>0.62705880000000003</v>
      </c>
      <c r="X159" s="19">
        <f t="shared" si="124"/>
        <v>0.54023529411764704</v>
      </c>
      <c r="Y159" s="17">
        <f t="shared" si="125"/>
        <v>-1</v>
      </c>
      <c r="Z159" s="15" t="s">
        <v>1098</v>
      </c>
      <c r="AA159" s="18">
        <f t="shared" si="126"/>
        <v>3.4358234634944496</v>
      </c>
      <c r="AB159" s="17">
        <f t="shared" si="110"/>
        <v>-1</v>
      </c>
      <c r="AC159" s="21">
        <v>0.99888888899999995</v>
      </c>
      <c r="AD159" s="19">
        <f t="shared" si="127"/>
        <v>0.88959076639675572</v>
      </c>
      <c r="AE159" s="17">
        <f t="shared" si="128"/>
        <v>-1</v>
      </c>
      <c r="AF159" s="21">
        <v>5.6733499999999997E-3</v>
      </c>
      <c r="AG159" s="19">
        <f t="shared" si="129"/>
        <v>0.66772115083375583</v>
      </c>
      <c r="AH159" s="17">
        <f t="shared" si="136"/>
        <v>-1</v>
      </c>
      <c r="AI159" s="15"/>
      <c r="AJ159" s="19">
        <f t="shared" si="130"/>
        <v>0.23373722420414744</v>
      </c>
      <c r="AK159" s="17">
        <f t="shared" si="131"/>
        <v>0</v>
      </c>
      <c r="AL159" s="15" t="s">
        <v>1099</v>
      </c>
      <c r="AM159" s="18">
        <f t="shared" si="132"/>
        <v>69.1244260279434</v>
      </c>
      <c r="AN159" s="17">
        <f t="shared" si="111"/>
        <v>1</v>
      </c>
      <c r="AO159" s="15"/>
      <c r="AP159" s="18">
        <f t="shared" si="133"/>
        <v>68.232300635438435</v>
      </c>
      <c r="AQ159" s="17">
        <f t="shared" si="134"/>
        <v>0</v>
      </c>
      <c r="AR159" s="27">
        <f t="shared" si="135"/>
        <v>-1</v>
      </c>
      <c r="AT159" s="3"/>
      <c r="AU159" s="3"/>
      <c r="AV159" s="3"/>
    </row>
    <row r="160" spans="1:48" ht="12.75" customHeight="1">
      <c r="A160" s="13">
        <v>158</v>
      </c>
      <c r="B160" s="14">
        <v>41971.770389537036</v>
      </c>
      <c r="C160" s="15" t="s">
        <v>1100</v>
      </c>
      <c r="D160" s="15" t="s">
        <v>1101</v>
      </c>
      <c r="E160" s="15">
        <v>258561</v>
      </c>
      <c r="F160" s="16">
        <v>1</v>
      </c>
      <c r="G160" s="16">
        <f t="shared" si="112"/>
        <v>2</v>
      </c>
      <c r="H160" s="16">
        <f t="shared" si="113"/>
        <v>5</v>
      </c>
      <c r="I160" s="16">
        <f t="shared" si="114"/>
        <v>8</v>
      </c>
      <c r="J160" s="16">
        <f t="shared" si="115"/>
        <v>5</v>
      </c>
      <c r="K160" s="16">
        <f t="shared" si="116"/>
        <v>6</v>
      </c>
      <c r="L160" s="16">
        <f t="shared" si="117"/>
        <v>1</v>
      </c>
      <c r="M160" s="17">
        <v>2</v>
      </c>
      <c r="N160" s="15"/>
      <c r="O160" s="18">
        <f t="shared" si="118"/>
        <v>99.452954635294873</v>
      </c>
      <c r="P160" s="17">
        <f t="shared" si="119"/>
        <v>0</v>
      </c>
      <c r="Q160" s="15"/>
      <c r="R160" s="18">
        <f t="shared" si="120"/>
        <v>91.127865508232503</v>
      </c>
      <c r="S160" s="17">
        <f t="shared" si="121"/>
        <v>0</v>
      </c>
      <c r="T160" s="15"/>
      <c r="U160" s="18">
        <f t="shared" si="122"/>
        <v>91.127865508232503</v>
      </c>
      <c r="V160" s="17">
        <f t="shared" si="123"/>
        <v>0</v>
      </c>
      <c r="W160" s="21">
        <v>0.60230769230000003</v>
      </c>
      <c r="X160" s="19">
        <f t="shared" si="124"/>
        <v>0.53003076923076919</v>
      </c>
      <c r="Y160" s="17">
        <f t="shared" si="125"/>
        <v>-1</v>
      </c>
      <c r="Z160" s="15" t="s">
        <v>1102</v>
      </c>
      <c r="AA160" s="18">
        <f t="shared" si="126"/>
        <v>3.077633783229496</v>
      </c>
      <c r="AB160" s="17">
        <f t="shared" si="110"/>
        <v>-1</v>
      </c>
      <c r="AC160" s="21">
        <v>0.99920200000000003</v>
      </c>
      <c r="AD160" s="19">
        <f t="shared" si="127"/>
        <v>0.92152718332087091</v>
      </c>
      <c r="AE160" s="17">
        <f t="shared" si="128"/>
        <v>-1</v>
      </c>
      <c r="AF160" s="21">
        <v>5.703545E-3</v>
      </c>
      <c r="AG160" s="19">
        <f t="shared" si="129"/>
        <v>0.71987000039422977</v>
      </c>
      <c r="AH160" s="17">
        <f t="shared" si="136"/>
        <v>-1</v>
      </c>
      <c r="AI160" s="15"/>
      <c r="AJ160" s="19">
        <f t="shared" si="130"/>
        <v>-0.12052282282799398</v>
      </c>
      <c r="AK160" s="17">
        <f t="shared" si="131"/>
        <v>0</v>
      </c>
      <c r="AL160" s="15" t="s">
        <v>1103</v>
      </c>
      <c r="AM160" s="18">
        <f t="shared" si="132"/>
        <v>68.394602145473328</v>
      </c>
      <c r="AN160" s="17">
        <f t="shared" si="111"/>
        <v>1</v>
      </c>
      <c r="AO160" s="15"/>
      <c r="AP160" s="18">
        <f t="shared" si="133"/>
        <v>67.342827219305846</v>
      </c>
      <c r="AQ160" s="17">
        <f t="shared" si="134"/>
        <v>0</v>
      </c>
      <c r="AR160" s="27">
        <f t="shared" si="135"/>
        <v>-1</v>
      </c>
      <c r="AT160" s="3"/>
      <c r="AU160" s="3"/>
      <c r="AV160" s="3"/>
    </row>
    <row r="161" spans="1:48" ht="12.75" customHeight="1">
      <c r="A161" s="13">
        <v>159</v>
      </c>
      <c r="B161" s="14">
        <v>41971.771414664348</v>
      </c>
      <c r="C161" s="15" t="s">
        <v>1104</v>
      </c>
      <c r="D161" s="15" t="s">
        <v>1105</v>
      </c>
      <c r="E161" s="15">
        <v>259372</v>
      </c>
      <c r="F161" s="16">
        <v>1</v>
      </c>
      <c r="G161" s="16">
        <f t="shared" si="112"/>
        <v>2</v>
      </c>
      <c r="H161" s="16">
        <f t="shared" si="113"/>
        <v>5</v>
      </c>
      <c r="I161" s="16">
        <f t="shared" si="114"/>
        <v>9</v>
      </c>
      <c r="J161" s="16">
        <f t="shared" si="115"/>
        <v>3</v>
      </c>
      <c r="K161" s="16">
        <f t="shared" si="116"/>
        <v>7</v>
      </c>
      <c r="L161" s="16">
        <f t="shared" si="117"/>
        <v>2</v>
      </c>
      <c r="M161" s="17">
        <v>2</v>
      </c>
      <c r="N161" s="15"/>
      <c r="O161" s="18">
        <f t="shared" si="118"/>
        <v>99.199573729697818</v>
      </c>
      <c r="P161" s="17">
        <f t="shared" si="119"/>
        <v>0</v>
      </c>
      <c r="Q161" s="15"/>
      <c r="R161" s="18">
        <f t="shared" si="120"/>
        <v>90.790152927266831</v>
      </c>
      <c r="S161" s="17">
        <f t="shared" si="121"/>
        <v>0</v>
      </c>
      <c r="T161" s="15"/>
      <c r="U161" s="18">
        <f t="shared" si="122"/>
        <v>91.301678151740646</v>
      </c>
      <c r="V161" s="17">
        <f t="shared" si="123"/>
        <v>0</v>
      </c>
      <c r="W161" s="21">
        <v>0.62102425000000006</v>
      </c>
      <c r="X161" s="19">
        <f t="shared" si="124"/>
        <v>0.57242236024844739</v>
      </c>
      <c r="Y161" s="17">
        <f t="shared" si="125"/>
        <v>-1</v>
      </c>
      <c r="Z161" s="15" t="s">
        <v>1106</v>
      </c>
      <c r="AA161" s="18">
        <f t="shared" si="126"/>
        <v>3.1361912297200174</v>
      </c>
      <c r="AB161" s="17">
        <f t="shared" si="110"/>
        <v>-1</v>
      </c>
      <c r="AC161" s="21">
        <v>0.99921974999999996</v>
      </c>
      <c r="AD161" s="19">
        <f t="shared" si="127"/>
        <v>0.92152718332087091</v>
      </c>
      <c r="AE161" s="17">
        <f t="shared" si="128"/>
        <v>-1</v>
      </c>
      <c r="AF161" s="21">
        <v>5.7044000000000001E-3</v>
      </c>
      <c r="AG161" s="19">
        <f t="shared" si="129"/>
        <v>0.71987000039422977</v>
      </c>
      <c r="AH161" s="17">
        <f t="shared" si="136"/>
        <v>-1</v>
      </c>
      <c r="AI161" s="15"/>
      <c r="AJ161" s="19">
        <f t="shared" si="130"/>
        <v>7.1072814469169687E-3</v>
      </c>
      <c r="AK161" s="17">
        <f t="shared" si="131"/>
        <v>0</v>
      </c>
      <c r="AL161" s="15" t="s">
        <v>1107</v>
      </c>
      <c r="AM161" s="18">
        <f t="shared" si="132"/>
        <v>69.256431643389902</v>
      </c>
      <c r="AN161" s="17">
        <f t="shared" si="111"/>
        <v>1</v>
      </c>
      <c r="AO161" s="15"/>
      <c r="AP161" s="18">
        <f t="shared" si="133"/>
        <v>68.372318636466943</v>
      </c>
      <c r="AQ161" s="17">
        <f t="shared" si="134"/>
        <v>0</v>
      </c>
      <c r="AR161" s="27">
        <f t="shared" si="135"/>
        <v>-1</v>
      </c>
      <c r="AT161" s="3"/>
      <c r="AU161" s="3"/>
      <c r="AV161" s="3"/>
    </row>
    <row r="162" spans="1:48" ht="12.75" customHeight="1">
      <c r="A162" s="13">
        <v>160</v>
      </c>
      <c r="B162" s="14">
        <v>41971.772019247677</v>
      </c>
      <c r="C162" s="15" t="s">
        <v>1108</v>
      </c>
      <c r="D162" s="15" t="s">
        <v>1109</v>
      </c>
      <c r="E162" s="15">
        <v>256904</v>
      </c>
      <c r="F162" s="16">
        <v>1</v>
      </c>
      <c r="G162" s="16">
        <f t="shared" si="112"/>
        <v>2</v>
      </c>
      <c r="H162" s="16">
        <f t="shared" si="113"/>
        <v>5</v>
      </c>
      <c r="I162" s="16">
        <f t="shared" si="114"/>
        <v>6</v>
      </c>
      <c r="J162" s="16">
        <f t="shared" si="115"/>
        <v>9</v>
      </c>
      <c r="K162" s="16">
        <f t="shared" si="116"/>
        <v>0</v>
      </c>
      <c r="L162" s="16">
        <f t="shared" si="117"/>
        <v>4</v>
      </c>
      <c r="M162" s="17">
        <v>2</v>
      </c>
      <c r="N162" s="15"/>
      <c r="O162" s="18">
        <f t="shared" si="118"/>
        <v>98.93301472266694</v>
      </c>
      <c r="P162" s="17">
        <f t="shared" si="119"/>
        <v>0</v>
      </c>
      <c r="Q162" s="15"/>
      <c r="R162" s="18">
        <f t="shared" si="120"/>
        <v>90.35968975835425</v>
      </c>
      <c r="S162" s="17">
        <f t="shared" si="121"/>
        <v>0</v>
      </c>
      <c r="T162" s="15"/>
      <c r="U162" s="18">
        <f t="shared" si="122"/>
        <v>84.339089845074625</v>
      </c>
      <c r="V162" s="17">
        <f t="shared" si="123"/>
        <v>0</v>
      </c>
      <c r="W162" s="21">
        <v>1.03728</v>
      </c>
      <c r="X162" s="19">
        <f t="shared" si="124"/>
        <v>0.84413793103448276</v>
      </c>
      <c r="Y162" s="17">
        <f t="shared" si="125"/>
        <v>-1</v>
      </c>
      <c r="Z162" s="15" t="s">
        <v>1110</v>
      </c>
      <c r="AA162" s="18">
        <f t="shared" si="126"/>
        <v>6.0205999132796242</v>
      </c>
      <c r="AB162" s="17">
        <f t="shared" si="110"/>
        <v>-1</v>
      </c>
      <c r="AC162" s="15">
        <v>0.99351999999999996</v>
      </c>
      <c r="AD162" s="19">
        <f t="shared" si="127"/>
        <v>0.55467742663364428</v>
      </c>
      <c r="AE162" s="17">
        <f t="shared" si="128"/>
        <v>-1</v>
      </c>
      <c r="AF162" s="15">
        <v>5.4200000000000003E-3</v>
      </c>
      <c r="AG162" s="19">
        <f t="shared" si="129"/>
        <v>0.33267506163312377</v>
      </c>
      <c r="AH162" s="17">
        <f t="shared" si="136"/>
        <v>-1</v>
      </c>
      <c r="AI162" s="15"/>
      <c r="AJ162" s="19">
        <f t="shared" si="130"/>
        <v>0.77619103790325927</v>
      </c>
      <c r="AK162" s="17">
        <f t="shared" si="131"/>
        <v>0</v>
      </c>
      <c r="AL162" s="15" t="s">
        <v>1111</v>
      </c>
      <c r="AM162" s="18">
        <f t="shared" si="132"/>
        <v>61.998487744549095</v>
      </c>
      <c r="AN162" s="17">
        <f t="shared" si="111"/>
        <v>1</v>
      </c>
      <c r="AO162" s="15"/>
      <c r="AP162" s="18">
        <f t="shared" si="133"/>
        <v>61.113198914259435</v>
      </c>
      <c r="AQ162" s="17">
        <f t="shared" si="134"/>
        <v>0</v>
      </c>
      <c r="AR162" s="27">
        <f t="shared" si="135"/>
        <v>-1</v>
      </c>
      <c r="AT162" s="3"/>
      <c r="AU162" s="3"/>
      <c r="AV162" s="3"/>
    </row>
    <row r="163" spans="1:48" ht="12.75" customHeight="1">
      <c r="A163" s="13">
        <v>161</v>
      </c>
      <c r="B163" s="14">
        <v>41971.779007835648</v>
      </c>
      <c r="C163" s="15" t="s">
        <v>1112</v>
      </c>
      <c r="D163" s="15" t="s">
        <v>1113</v>
      </c>
      <c r="E163" s="15">
        <v>255667</v>
      </c>
      <c r="F163" s="16">
        <v>1</v>
      </c>
      <c r="G163" s="16">
        <f t="shared" ref="G163:G168" si="137">INT(E163/100000)</f>
        <v>2</v>
      </c>
      <c r="H163" s="16">
        <f t="shared" ref="H163:H194" si="138">INT(($E163-100000*G163)/10000)</f>
        <v>5</v>
      </c>
      <c r="I163" s="16">
        <f t="shared" ref="I163:I194" si="139">INT(($E163-100000*G163-10000*H163)/1000)</f>
        <v>5</v>
      </c>
      <c r="J163" s="16">
        <f t="shared" ref="J163:J168" si="140">INT(($E163-100000*$G163-10000*$H163-1000*$I163)/100)</f>
        <v>6</v>
      </c>
      <c r="K163" s="16">
        <f t="shared" ref="K163:K168" si="141">INT(($E163-100000*$G163-10000*$H163-1000*$I163-100*$J163)/10)</f>
        <v>6</v>
      </c>
      <c r="L163" s="16">
        <f t="shared" ref="L163:L168" si="142">INT(($E163-100000*$G163-10000*$H163-1000*$I163-100*$J163-10*$K163))</f>
        <v>7</v>
      </c>
      <c r="M163" s="17">
        <v>2</v>
      </c>
      <c r="N163" s="15"/>
      <c r="O163" s="18">
        <f t="shared" ref="O163:O168" si="143">10*LOG10((10^((80+L163+10*LOG10(10000+(K163*10+L163)*100))/10)+10^((90+K163+10*LOG10(1000+(J163*10+K163)*100))/10)+10^((100+I163+10*LOG10(2000+(J163*10+K163)*100))/10))/(16*3600))</f>
        <v>97.317535898577873</v>
      </c>
      <c r="P163" s="17">
        <f t="shared" ref="P163:P194" si="144">IF(N163="",0,IF(EXACT(RIGHT(N163,5),"dB(A)"),IF(ABS(VALUE(LEFT(N163,FIND(" ",N163,1)))-O163)&lt;=0.5,1,-1),-1))</f>
        <v>0</v>
      </c>
      <c r="Q163" s="15"/>
      <c r="R163" s="18">
        <f t="shared" ref="R163:R168" si="145">10*LOG10((10^((80+L163+10*LOG10(10000+(K163*10+L163)*100))/10)+10^((90+K163+10*LOG10(1000+(J163*10+K163)*100))/10)+10^((100+I163+10*LOG10(2000+(J163*10+K163)*100))/10))/(16*3600))+10*LOG10(7.5/(50+L163))</f>
        <v>88.509399975769952</v>
      </c>
      <c r="S163" s="17">
        <f t="shared" ref="S163:S194" si="146">IF(Q163="",0,IF(EXACT(RIGHT(Q163,5),"dB(A)"),IF(ABS(VALUE(LEFT(Q163,FIND(" ",Q163,1)))-R163)&lt;=0.5,1,-1),-1))</f>
        <v>0</v>
      </c>
      <c r="T163" s="15"/>
      <c r="U163" s="18">
        <f t="shared" ref="U163:U168" si="147">10*LOG10((10^((80+L163+10*LOG10(10000+(K163*10+L163)*100))/10)+10^((90+K163+10*LOG10(1000+(J163*10+K163)*100))/10)+10^((100+I163+10*LOG10(2000+(J163*10+K163)*100))/10))/(16*3600))+10*LOG10(7.5/(50+L163))+10*LOG10((2+K163)/8)</f>
        <v>88.509399975769952</v>
      </c>
      <c r="V163" s="17">
        <f t="shared" ref="V163:V194" si="148">IF(T163="",0,IF(EXACT(RIGHT(T163,5),"dB(A)"),IF(ABS(VALUE(LEFT(T163,FIND(" ",T163,1)))-U163)&lt;=0.5,1,-1),-1))</f>
        <v>0</v>
      </c>
      <c r="W163" s="15">
        <v>0.5</v>
      </c>
      <c r="X163" s="19">
        <f t="shared" ref="X163:X168" si="149">0.16*(200+K163*10+L163)/(10+J163/2)*(1/(2+K163/5)-1/(6+L163/2))</f>
        <v>0.68101214574898783</v>
      </c>
      <c r="Y163" s="17">
        <f t="shared" ref="Y163:Y194" si="150">IF(W163="",0,IF(ABS((W163-X163)/X163)&lt;=0.05,1,-1))</f>
        <v>-1</v>
      </c>
      <c r="Z163" s="15" t="s">
        <v>1114</v>
      </c>
      <c r="AA163" s="18">
        <f t="shared" ref="AA163:AA168" si="151">10*LOG10((6+L163/2)/(2+K163/5))</f>
        <v>4.7257362696894178</v>
      </c>
      <c r="AB163" s="17">
        <f t="shared" si="110"/>
        <v>-1</v>
      </c>
      <c r="AC163" s="15">
        <v>0.73</v>
      </c>
      <c r="AD163" s="19">
        <f t="shared" ref="AD163:AD168" si="152">1-(((0.00002*10^((90+L163)/20))-(0.00002*10^((80+K163)/20)))/((0.00002*10^((90+L163)/20))+(0.00002*10^((80+K163)/20))))^2</f>
        <v>0.68610961986654484</v>
      </c>
      <c r="AE163" s="17">
        <f t="shared" ref="AE163:AE194" si="153">IF(AC163="",0,IF(ABS((AC163-AD163)/AD163)&lt;=0.05,1,-1))</f>
        <v>-1</v>
      </c>
      <c r="AF163" s="15">
        <v>0.16</v>
      </c>
      <c r="AG163" s="19">
        <f t="shared" ref="AG163:AG168" si="154">1-(1-10^(((85+K163/2)-(90+L163/2))/10))/(1+10^(((85+K163/2)-(90+L163/2))/10))</f>
        <v>0.4397407920136831</v>
      </c>
      <c r="AH163" s="17">
        <f t="shared" si="136"/>
        <v>-1</v>
      </c>
      <c r="AI163" s="15"/>
      <c r="AJ163" s="19">
        <f t="shared" ref="AJ163:AJ168" si="155">1-10^(((85+K163/2)-(90+L163))/10)*((1+L163/20+2*(0.2+K163/100))/(1+L163/20))^2</f>
        <v>0.75844519766787266</v>
      </c>
      <c r="AK163" s="17">
        <f t="shared" ref="AK163:AK194" si="156">IF(AI163="",0,IF(ABS((AI163-AJ163)/AJ163)&lt;=0.15,1,-1))</f>
        <v>0</v>
      </c>
      <c r="AL163" s="21" t="s">
        <v>1115</v>
      </c>
      <c r="AM163" s="18">
        <f t="shared" ref="AM163:AM168" si="157">10*LOG10(10^((60+K163)/10)+10^((60+K163-(1+L163/3))/10))</f>
        <v>67.655882067927593</v>
      </c>
      <c r="AN163" s="17">
        <f t="shared" si="111"/>
        <v>1</v>
      </c>
      <c r="AO163" s="15"/>
      <c r="AP163" s="18">
        <f t="shared" ref="AP163:AP168" si="158">10*LOG10(10^((60+K163)/10)+10^((60+K163-(1+L163/3)+10*LOG10((10+L163)/((10+L163)+2*(4+J163/3))))/10))</f>
        <v>67.045189101059364</v>
      </c>
      <c r="AQ163" s="17">
        <f t="shared" ref="AQ163:AQ194" si="159">IF(AO163="",0,IF(EXACT(RIGHT(AO163,5),"dB(A)"),IF(ABS(VALUE(LEFT(AO163,FIND(" ",AO163,1)))-AP163)&lt;=0.5,1,-1),-1))</f>
        <v>0</v>
      </c>
      <c r="AR163" s="27">
        <f t="shared" ref="AR163:AR194" si="160">M163+P163+S163+V163+Y163+AB163+AE163+AH163+AK163+AN163+AQ163</f>
        <v>-1</v>
      </c>
      <c r="AT163" s="3"/>
      <c r="AU163" s="3"/>
      <c r="AV163" s="3"/>
    </row>
    <row r="164" spans="1:48" ht="12.75" customHeight="1">
      <c r="A164" s="13">
        <v>162</v>
      </c>
      <c r="B164" s="14">
        <v>41971.780394548616</v>
      </c>
      <c r="C164" s="15" t="s">
        <v>1116</v>
      </c>
      <c r="D164" s="15" t="s">
        <v>1117</v>
      </c>
      <c r="E164" s="15">
        <v>239615</v>
      </c>
      <c r="F164" s="16">
        <v>1</v>
      </c>
      <c r="G164" s="16">
        <f t="shared" si="137"/>
        <v>2</v>
      </c>
      <c r="H164" s="16">
        <f t="shared" si="138"/>
        <v>3</v>
      </c>
      <c r="I164" s="16">
        <f t="shared" si="139"/>
        <v>9</v>
      </c>
      <c r="J164" s="16">
        <f t="shared" si="140"/>
        <v>6</v>
      </c>
      <c r="K164" s="16">
        <f t="shared" si="141"/>
        <v>1</v>
      </c>
      <c r="L164" s="16">
        <f t="shared" si="142"/>
        <v>5</v>
      </c>
      <c r="M164" s="17">
        <v>2</v>
      </c>
      <c r="N164" s="15" t="s">
        <v>1118</v>
      </c>
      <c r="O164" s="18">
        <f t="shared" si="143"/>
        <v>100.56468684338688</v>
      </c>
      <c r="P164" s="17">
        <f t="shared" si="144"/>
        <v>1</v>
      </c>
      <c r="Q164" s="15" t="s">
        <v>1119</v>
      </c>
      <c r="R164" s="18">
        <f t="shared" si="145"/>
        <v>91.911672582361447</v>
      </c>
      <c r="S164" s="17">
        <f t="shared" si="146"/>
        <v>-1</v>
      </c>
      <c r="T164" s="15" t="s">
        <v>1120</v>
      </c>
      <c r="U164" s="18">
        <f t="shared" si="147"/>
        <v>87.651985259638636</v>
      </c>
      <c r="V164" s="17">
        <f t="shared" si="148"/>
        <v>-1</v>
      </c>
      <c r="W164" s="15">
        <v>0.89100000000000001</v>
      </c>
      <c r="X164" s="19">
        <f t="shared" si="149"/>
        <v>0.89148498560263267</v>
      </c>
      <c r="Y164" s="17">
        <f t="shared" si="150"/>
        <v>1</v>
      </c>
      <c r="Z164" s="15" t="s">
        <v>1121</v>
      </c>
      <c r="AA164" s="18">
        <f t="shared" si="151"/>
        <v>5.8699624489208642</v>
      </c>
      <c r="AB164" s="17">
        <f t="shared" si="110"/>
        <v>-1</v>
      </c>
      <c r="AC164" s="15">
        <v>0.99399999999999999</v>
      </c>
      <c r="AD164" s="19">
        <f t="shared" si="152"/>
        <v>0.55467742663364483</v>
      </c>
      <c r="AE164" s="17">
        <f t="shared" si="153"/>
        <v>-1</v>
      </c>
      <c r="AF164" s="15">
        <v>5.0000000000000001E-3</v>
      </c>
      <c r="AG164" s="19">
        <f t="shared" si="154"/>
        <v>0.33267506163312377</v>
      </c>
      <c r="AH164" s="17">
        <f t="shared" si="136"/>
        <v>-1</v>
      </c>
      <c r="AI164" s="15">
        <v>0.999</v>
      </c>
      <c r="AJ164" s="19">
        <f t="shared" si="155"/>
        <v>0.79973137489902435</v>
      </c>
      <c r="AK164" s="17">
        <f t="shared" si="156"/>
        <v>-1</v>
      </c>
      <c r="AL164" s="15" t="s">
        <v>1122</v>
      </c>
      <c r="AM164" s="18">
        <f t="shared" si="157"/>
        <v>62.878504131468574</v>
      </c>
      <c r="AN164" s="17">
        <f t="shared" si="111"/>
        <v>1</v>
      </c>
      <c r="AO164" s="15"/>
      <c r="AP164" s="18">
        <f t="shared" si="158"/>
        <v>62.141603574519209</v>
      </c>
      <c r="AQ164" s="17">
        <f t="shared" si="159"/>
        <v>0</v>
      </c>
      <c r="AR164" s="27">
        <f t="shared" si="160"/>
        <v>-1</v>
      </c>
      <c r="AT164" s="3"/>
      <c r="AU164" s="3"/>
      <c r="AV164" s="3"/>
    </row>
    <row r="165" spans="1:48" ht="12.75" customHeight="1">
      <c r="A165" s="13">
        <v>163</v>
      </c>
      <c r="B165" s="14">
        <v>41971.781407615737</v>
      </c>
      <c r="C165" s="15" t="s">
        <v>1123</v>
      </c>
      <c r="D165" s="15" t="s">
        <v>1124</v>
      </c>
      <c r="E165" s="15">
        <v>20782</v>
      </c>
      <c r="F165" s="16">
        <v>1</v>
      </c>
      <c r="G165" s="16">
        <f t="shared" si="137"/>
        <v>0</v>
      </c>
      <c r="H165" s="16">
        <f t="shared" si="138"/>
        <v>2</v>
      </c>
      <c r="I165" s="16">
        <f t="shared" si="139"/>
        <v>0</v>
      </c>
      <c r="J165" s="16">
        <f t="shared" si="140"/>
        <v>7</v>
      </c>
      <c r="K165" s="16">
        <f t="shared" si="141"/>
        <v>8</v>
      </c>
      <c r="L165" s="16">
        <f t="shared" si="142"/>
        <v>2</v>
      </c>
      <c r="M165" s="17">
        <v>2</v>
      </c>
      <c r="N165" s="15" t="s">
        <v>1125</v>
      </c>
      <c r="O165" s="18">
        <f t="shared" si="143"/>
        <v>94.338385671304721</v>
      </c>
      <c r="P165" s="17">
        <f t="shared" si="144"/>
        <v>-1</v>
      </c>
      <c r="Q165" s="15"/>
      <c r="R165" s="18">
        <f t="shared" si="145"/>
        <v>85.928964868873734</v>
      </c>
      <c r="S165" s="17">
        <f t="shared" si="146"/>
        <v>0</v>
      </c>
      <c r="T165" s="15"/>
      <c r="U165" s="18">
        <f t="shared" si="147"/>
        <v>86.898064998954297</v>
      </c>
      <c r="V165" s="17">
        <f t="shared" si="148"/>
        <v>0</v>
      </c>
      <c r="W165" s="15">
        <v>0.4</v>
      </c>
      <c r="X165" s="19">
        <f t="shared" si="149"/>
        <v>0.45093474426807761</v>
      </c>
      <c r="Y165" s="17">
        <f t="shared" si="150"/>
        <v>-1</v>
      </c>
      <c r="Z165" s="15" t="s">
        <v>1126</v>
      </c>
      <c r="AA165" s="18">
        <f t="shared" si="151"/>
        <v>2.8879553924696957</v>
      </c>
      <c r="AB165" s="17">
        <f t="shared" si="110"/>
        <v>1</v>
      </c>
      <c r="AC165" s="15">
        <v>0.9</v>
      </c>
      <c r="AD165" s="19">
        <f t="shared" si="152"/>
        <v>0.9488002397025419</v>
      </c>
      <c r="AE165" s="17">
        <f t="shared" si="153"/>
        <v>-1</v>
      </c>
      <c r="AF165" s="15"/>
      <c r="AG165" s="19">
        <f t="shared" si="154"/>
        <v>0.77372635969371395</v>
      </c>
      <c r="AH165" s="17">
        <f t="shared" si="136"/>
        <v>0</v>
      </c>
      <c r="AI165" s="15"/>
      <c r="AJ165" s="19">
        <f t="shared" si="155"/>
        <v>-0.14138143882918275</v>
      </c>
      <c r="AK165" s="17">
        <f t="shared" si="156"/>
        <v>0</v>
      </c>
      <c r="AL165" s="15" t="s">
        <v>1127</v>
      </c>
      <c r="AM165" s="18">
        <f t="shared" si="157"/>
        <v>70.256431643389888</v>
      </c>
      <c r="AN165" s="17">
        <f t="shared" si="111"/>
        <v>-1</v>
      </c>
      <c r="AO165" s="15"/>
      <c r="AP165" s="18">
        <f t="shared" si="158"/>
        <v>69.243213995528734</v>
      </c>
      <c r="AQ165" s="17">
        <f t="shared" si="159"/>
        <v>0</v>
      </c>
      <c r="AR165" s="27">
        <f t="shared" si="160"/>
        <v>-1</v>
      </c>
      <c r="AT165" s="3"/>
      <c r="AU165" s="3"/>
      <c r="AV165" s="3"/>
    </row>
    <row r="166" spans="1:48" ht="12.75" customHeight="1">
      <c r="A166" s="13">
        <v>164</v>
      </c>
      <c r="B166" s="14">
        <v>41971.781699074076</v>
      </c>
      <c r="C166" s="15" t="s">
        <v>1128</v>
      </c>
      <c r="D166" s="15" t="s">
        <v>1129</v>
      </c>
      <c r="E166" s="15">
        <v>260207</v>
      </c>
      <c r="F166" s="16">
        <v>1</v>
      </c>
      <c r="G166" s="16">
        <f t="shared" si="137"/>
        <v>2</v>
      </c>
      <c r="H166" s="16">
        <f t="shared" si="138"/>
        <v>6</v>
      </c>
      <c r="I166" s="16">
        <f t="shared" si="139"/>
        <v>0</v>
      </c>
      <c r="J166" s="16">
        <f t="shared" si="140"/>
        <v>2</v>
      </c>
      <c r="K166" s="16">
        <f t="shared" si="141"/>
        <v>0</v>
      </c>
      <c r="L166" s="16">
        <f t="shared" si="142"/>
        <v>7</v>
      </c>
      <c r="M166" s="17">
        <v>2</v>
      </c>
      <c r="N166" s="15"/>
      <c r="O166" s="18">
        <f t="shared" si="143"/>
        <v>89.240880858293309</v>
      </c>
      <c r="P166" s="17">
        <f t="shared" si="144"/>
        <v>0</v>
      </c>
      <c r="Q166" s="15"/>
      <c r="R166" s="18">
        <f t="shared" si="145"/>
        <v>80.432744935485402</v>
      </c>
      <c r="S166" s="17">
        <f t="shared" si="146"/>
        <v>0</v>
      </c>
      <c r="T166" s="15"/>
      <c r="U166" s="18">
        <f t="shared" si="147"/>
        <v>74.412145022205777</v>
      </c>
      <c r="V166" s="17">
        <f t="shared" si="148"/>
        <v>0</v>
      </c>
      <c r="W166" s="23" t="s">
        <v>1130</v>
      </c>
      <c r="X166" s="19">
        <f t="shared" si="149"/>
        <v>1.1885167464114832</v>
      </c>
      <c r="Y166" s="17">
        <v>-1</v>
      </c>
      <c r="Z166" s="15" t="s">
        <v>1131</v>
      </c>
      <c r="AA166" s="18">
        <f t="shared" si="151"/>
        <v>6.7669360962486653</v>
      </c>
      <c r="AB166" s="17">
        <f t="shared" si="110"/>
        <v>-1</v>
      </c>
      <c r="AC166" s="21">
        <v>0.99077532000000001</v>
      </c>
      <c r="AD166" s="19">
        <f t="shared" si="152"/>
        <v>0.4338059983066691</v>
      </c>
      <c r="AE166" s="17">
        <f t="shared" si="153"/>
        <v>-1</v>
      </c>
      <c r="AF166" s="21">
        <v>5.3333E-3</v>
      </c>
      <c r="AG166" s="19">
        <f t="shared" si="154"/>
        <v>0.24754136213787081</v>
      </c>
      <c r="AH166" s="17">
        <f t="shared" si="136"/>
        <v>-1</v>
      </c>
      <c r="AI166" s="15"/>
      <c r="AJ166" s="19">
        <f t="shared" si="155"/>
        <v>0.89397493182603061</v>
      </c>
      <c r="AK166" s="17">
        <f t="shared" si="156"/>
        <v>0</v>
      </c>
      <c r="AL166" s="21" t="s">
        <v>1132</v>
      </c>
      <c r="AM166" s="18">
        <f t="shared" si="157"/>
        <v>61.655882067927593</v>
      </c>
      <c r="AN166" s="17">
        <f t="shared" si="111"/>
        <v>1</v>
      </c>
      <c r="AO166" s="15"/>
      <c r="AP166" s="18">
        <f t="shared" si="158"/>
        <v>61.138253665558757</v>
      </c>
      <c r="AQ166" s="17">
        <f t="shared" si="159"/>
        <v>0</v>
      </c>
      <c r="AR166" s="27">
        <f t="shared" si="160"/>
        <v>-1</v>
      </c>
      <c r="AT166" s="3"/>
      <c r="AU166" s="3"/>
      <c r="AV166" s="3"/>
    </row>
    <row r="167" spans="1:48" ht="12.75" customHeight="1">
      <c r="A167" s="46">
        <v>164</v>
      </c>
      <c r="B167" s="47">
        <v>41971.795452835642</v>
      </c>
      <c r="C167" s="48" t="s">
        <v>1133</v>
      </c>
      <c r="D167" s="48" t="s">
        <v>1134</v>
      </c>
      <c r="E167" s="48">
        <v>260205</v>
      </c>
      <c r="F167" s="49">
        <v>1</v>
      </c>
      <c r="G167" s="49">
        <f t="shared" si="137"/>
        <v>2</v>
      </c>
      <c r="H167" s="49">
        <f t="shared" si="138"/>
        <v>6</v>
      </c>
      <c r="I167" s="49">
        <f t="shared" si="139"/>
        <v>0</v>
      </c>
      <c r="J167" s="49">
        <f t="shared" si="140"/>
        <v>2</v>
      </c>
      <c r="K167" s="49">
        <f t="shared" si="141"/>
        <v>0</v>
      </c>
      <c r="L167" s="49">
        <f t="shared" si="142"/>
        <v>5</v>
      </c>
      <c r="M167" s="50">
        <v>2</v>
      </c>
      <c r="N167" s="48"/>
      <c r="O167" s="51">
        <f t="shared" si="143"/>
        <v>89.053497383739426</v>
      </c>
      <c r="P167" s="50">
        <f t="shared" si="144"/>
        <v>0</v>
      </c>
      <c r="Q167" s="48"/>
      <c r="R167" s="51">
        <f t="shared" si="145"/>
        <v>80.400483122713993</v>
      </c>
      <c r="S167" s="50">
        <f t="shared" si="146"/>
        <v>0</v>
      </c>
      <c r="T167" s="48"/>
      <c r="U167" s="51">
        <f t="shared" si="147"/>
        <v>74.379883209434368</v>
      </c>
      <c r="V167" s="50">
        <f t="shared" si="148"/>
        <v>0</v>
      </c>
      <c r="W167" s="52" t="s">
        <v>1135</v>
      </c>
      <c r="X167" s="53">
        <f t="shared" si="149"/>
        <v>1.1401069518716576</v>
      </c>
      <c r="Y167" s="17">
        <v>-1</v>
      </c>
      <c r="Z167" s="48" t="s">
        <v>1136</v>
      </c>
      <c r="AA167" s="51">
        <f t="shared" si="151"/>
        <v>6.2838893005031151</v>
      </c>
      <c r="AB167" s="50">
        <f t="shared" si="110"/>
        <v>-1</v>
      </c>
      <c r="AC167" s="54">
        <v>0.99265306099999995</v>
      </c>
      <c r="AD167" s="53">
        <f t="shared" si="152"/>
        <v>0.51273892206238392</v>
      </c>
      <c r="AE167" s="50">
        <f t="shared" si="153"/>
        <v>-1</v>
      </c>
      <c r="AF167" s="54">
        <v>5.3908355800000004E-3</v>
      </c>
      <c r="AG167" s="53">
        <f t="shared" si="154"/>
        <v>0.30195911442264656</v>
      </c>
      <c r="AH167" s="50">
        <f t="shared" si="136"/>
        <v>-1</v>
      </c>
      <c r="AI167" s="48"/>
      <c r="AJ167" s="53">
        <f t="shared" si="155"/>
        <v>0.82576000000000005</v>
      </c>
      <c r="AK167" s="50">
        <f t="shared" si="156"/>
        <v>0</v>
      </c>
      <c r="AL167" s="54" t="s">
        <v>1137</v>
      </c>
      <c r="AM167" s="51">
        <f t="shared" si="157"/>
        <v>61.878504131468574</v>
      </c>
      <c r="AN167" s="50">
        <f t="shared" si="111"/>
        <v>1</v>
      </c>
      <c r="AO167" s="48"/>
      <c r="AP167" s="51">
        <f t="shared" si="158"/>
        <v>61.250248226194401</v>
      </c>
      <c r="AQ167" s="50">
        <f t="shared" si="159"/>
        <v>0</v>
      </c>
      <c r="AR167" s="27">
        <f t="shared" si="160"/>
        <v>-1</v>
      </c>
      <c r="AT167" s="44"/>
      <c r="AU167" s="44"/>
      <c r="AV167" s="44"/>
    </row>
    <row r="168" spans="1:48" ht="13.5" customHeight="1">
      <c r="A168" s="28">
        <v>165</v>
      </c>
      <c r="B168" s="29">
        <v>41971.783900428236</v>
      </c>
      <c r="C168" s="30" t="s">
        <v>1138</v>
      </c>
      <c r="D168" s="30" t="s">
        <v>1139</v>
      </c>
      <c r="E168" s="30">
        <v>261450</v>
      </c>
      <c r="F168" s="31">
        <v>1</v>
      </c>
      <c r="G168" s="31">
        <f t="shared" si="137"/>
        <v>2</v>
      </c>
      <c r="H168" s="31">
        <f t="shared" si="138"/>
        <v>6</v>
      </c>
      <c r="I168" s="31">
        <f t="shared" si="139"/>
        <v>1</v>
      </c>
      <c r="J168" s="31">
        <f t="shared" si="140"/>
        <v>4</v>
      </c>
      <c r="K168" s="31">
        <f t="shared" si="141"/>
        <v>5</v>
      </c>
      <c r="L168" s="31">
        <f t="shared" si="142"/>
        <v>0</v>
      </c>
      <c r="M168" s="32">
        <v>2</v>
      </c>
      <c r="N168" s="30"/>
      <c r="O168" s="33">
        <f t="shared" si="143"/>
        <v>92.427047846590241</v>
      </c>
      <c r="P168" s="32">
        <f t="shared" si="144"/>
        <v>0</v>
      </c>
      <c r="Q168" s="30"/>
      <c r="R168" s="33">
        <f t="shared" si="145"/>
        <v>84.187960437147055</v>
      </c>
      <c r="S168" s="32">
        <f t="shared" si="146"/>
        <v>0</v>
      </c>
      <c r="T168" s="30"/>
      <c r="U168" s="33">
        <f t="shared" si="147"/>
        <v>83.608040967370187</v>
      </c>
      <c r="V168" s="32">
        <f t="shared" si="148"/>
        <v>0</v>
      </c>
      <c r="W168" s="34" t="s">
        <v>1140</v>
      </c>
      <c r="X168" s="35">
        <f t="shared" si="149"/>
        <v>0.55555555555555558</v>
      </c>
      <c r="Y168" s="32">
        <v>-1</v>
      </c>
      <c r="Z168" s="30" t="s">
        <v>1141</v>
      </c>
      <c r="AA168" s="33">
        <f t="shared" si="151"/>
        <v>3.0102999566398121</v>
      </c>
      <c r="AB168" s="32">
        <f t="shared" si="110"/>
        <v>-1</v>
      </c>
      <c r="AC168" s="36">
        <v>0.78141499999999997</v>
      </c>
      <c r="AD168" s="35">
        <f t="shared" si="152"/>
        <v>0.92152718332087091</v>
      </c>
      <c r="AE168" s="32">
        <f t="shared" si="153"/>
        <v>-1</v>
      </c>
      <c r="AF168" s="36">
        <v>5.5397099999999998E-3</v>
      </c>
      <c r="AG168" s="35">
        <f t="shared" si="154"/>
        <v>0.71987000039422977</v>
      </c>
      <c r="AH168" s="32">
        <f t="shared" si="136"/>
        <v>-1</v>
      </c>
      <c r="AI168" s="30"/>
      <c r="AJ168" s="35">
        <f t="shared" si="155"/>
        <v>-0.26526798167828547</v>
      </c>
      <c r="AK168" s="32">
        <f t="shared" si="156"/>
        <v>0</v>
      </c>
      <c r="AL168" s="34" t="s">
        <v>1142</v>
      </c>
      <c r="AM168" s="33">
        <f t="shared" si="157"/>
        <v>67.539018910438685</v>
      </c>
      <c r="AN168" s="32">
        <f t="shared" si="111"/>
        <v>-1</v>
      </c>
      <c r="AO168" s="30"/>
      <c r="AP168" s="33">
        <f t="shared" si="158"/>
        <v>66.412466490666048</v>
      </c>
      <c r="AQ168" s="32">
        <f t="shared" si="159"/>
        <v>0</v>
      </c>
      <c r="AR168" s="37">
        <f t="shared" si="160"/>
        <v>-3</v>
      </c>
      <c r="AT168" s="3"/>
      <c r="AU168" s="3"/>
      <c r="AV168" s="3"/>
    </row>
    <row r="169" spans="1:48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4"/>
      <c r="AT169" s="3"/>
      <c r="AU169" s="3"/>
      <c r="AV169" s="3"/>
    </row>
    <row r="170" spans="1:48" ht="12.75" customHeight="1">
      <c r="A170" s="3"/>
      <c r="B170" s="38" t="s">
        <v>1143</v>
      </c>
      <c r="C170" s="38"/>
      <c r="D170" s="3"/>
      <c r="E170" s="3"/>
      <c r="F170" s="3"/>
      <c r="G170" s="3"/>
      <c r="H170" s="3"/>
      <c r="I170" s="3"/>
      <c r="J170" s="3"/>
      <c r="K170" s="3"/>
      <c r="L170" s="3"/>
      <c r="M170" s="38" t="s">
        <v>1144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4"/>
      <c r="AT170" s="3"/>
      <c r="AU170" s="3"/>
      <c r="AV170" s="3"/>
    </row>
    <row r="171" spans="1:48" ht="12.75" customHeight="1">
      <c r="A171" s="3"/>
      <c r="B171" s="39" t="s">
        <v>1145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 t="s">
        <v>1146</v>
      </c>
      <c r="N171" s="39"/>
      <c r="O171" s="39"/>
      <c r="P171" s="39"/>
      <c r="Q171" s="39"/>
      <c r="R171" s="39"/>
      <c r="S171" s="39"/>
      <c r="T171" s="39"/>
      <c r="U171" s="39"/>
      <c r="V171" s="39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4"/>
      <c r="AT171" s="3"/>
      <c r="AU171" s="3"/>
      <c r="AV171" s="3"/>
    </row>
    <row r="172" spans="1:48" ht="12.75" customHeight="1">
      <c r="A172" s="3"/>
      <c r="B172" s="40" t="s">
        <v>1147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 t="s">
        <v>1148</v>
      </c>
      <c r="N172" s="40"/>
      <c r="O172" s="40"/>
      <c r="P172" s="40"/>
      <c r="Q172" s="40"/>
      <c r="R172" s="40"/>
      <c r="S172" s="40"/>
      <c r="T172" s="40"/>
      <c r="U172" s="40"/>
      <c r="V172" s="40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4"/>
      <c r="AT172" s="3"/>
      <c r="AU172" s="3"/>
      <c r="AV172" s="3"/>
    </row>
    <row r="173" spans="1:48" ht="12.75" customHeight="1">
      <c r="A173" s="3"/>
      <c r="B173" s="41" t="s">
        <v>1149</v>
      </c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 t="s">
        <v>1150</v>
      </c>
      <c r="N173" s="41"/>
      <c r="O173" s="41"/>
      <c r="P173" s="41"/>
      <c r="Q173" s="41"/>
      <c r="R173" s="41"/>
      <c r="S173" s="41"/>
      <c r="T173" s="41"/>
      <c r="U173" s="41"/>
      <c r="V173" s="41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4"/>
      <c r="AT173" s="3"/>
      <c r="AU173" s="3"/>
      <c r="AV173" s="3"/>
    </row>
    <row r="174" spans="1:48" ht="12.75" customHeight="1">
      <c r="A174" s="3"/>
      <c r="B174" s="42" t="s">
        <v>1151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 t="s">
        <v>1152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4"/>
      <c r="AT174" s="3"/>
      <c r="AU174" s="3"/>
      <c r="AV174" s="3"/>
    </row>
    <row r="175" spans="1:48" ht="12.75" customHeight="1">
      <c r="A175" s="3"/>
      <c r="B175" s="43" t="s">
        <v>1153</v>
      </c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 t="s">
        <v>1154</v>
      </c>
      <c r="N175" s="43"/>
      <c r="O175" s="43"/>
      <c r="P175" s="43"/>
      <c r="Q175" s="43"/>
      <c r="R175" s="43"/>
      <c r="S175" s="43"/>
      <c r="T175" s="43"/>
      <c r="U175" s="43"/>
      <c r="V175" s="4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4"/>
      <c r="AT175" s="3"/>
      <c r="AU175" s="3"/>
      <c r="AV175" s="3"/>
    </row>
  </sheetData>
  <sortState ref="B3:AR168">
    <sortCondition descending="1" ref="AR3:AR168"/>
  </sortState>
  <conditionalFormatting sqref="Z3 Z4:AB165 Z168:AB168">
    <cfRule type="containsText" dxfId="14" priority="1" operator="containsText" text="))">
      <formula>NOT(ISERROR(SEARCH(("))"),(Z4))))</formula>
    </cfRule>
  </conditionalFormatting>
  <conditionalFormatting sqref="Z1:AB1 Z4:AB1048576 Z3">
    <cfRule type="containsText" dxfId="13" priority="2" operator="containsText" text=")">
      <formula>NOT(ISERROR(SEARCH((")"),(Z1))))</formula>
    </cfRule>
  </conditionalFormatting>
  <conditionalFormatting sqref="P3:P21">
    <cfRule type="cellIs" dxfId="12" priority="3" operator="lessThan">
      <formula>0</formula>
    </cfRule>
  </conditionalFormatting>
  <conditionalFormatting sqref="P22:P168">
    <cfRule type="cellIs" dxfId="11" priority="4" operator="lessThan">
      <formula>0</formula>
    </cfRule>
  </conditionalFormatting>
  <conditionalFormatting sqref="S3:S168">
    <cfRule type="cellIs" dxfId="10" priority="5" operator="lessThan">
      <formula>0</formula>
    </cfRule>
  </conditionalFormatting>
  <conditionalFormatting sqref="V3:V168">
    <cfRule type="cellIs" dxfId="9" priority="6" operator="lessThan">
      <formula>0</formula>
    </cfRule>
  </conditionalFormatting>
  <conditionalFormatting sqref="Y3:Y168">
    <cfRule type="cellIs" dxfId="8" priority="7" operator="lessThan">
      <formula>0</formula>
    </cfRule>
  </conditionalFormatting>
  <conditionalFormatting sqref="AB3:AB168">
    <cfRule type="cellIs" dxfId="7" priority="8" operator="lessThan">
      <formula>0</formula>
    </cfRule>
  </conditionalFormatting>
  <conditionalFormatting sqref="AE3:AE168">
    <cfRule type="cellIs" dxfId="6" priority="9" operator="lessThan">
      <formula>0</formula>
    </cfRule>
  </conditionalFormatting>
  <conditionalFormatting sqref="AH3:AH168">
    <cfRule type="cellIs" dxfId="5" priority="10" operator="lessThan">
      <formula>0</formula>
    </cfRule>
  </conditionalFormatting>
  <conditionalFormatting sqref="AK3:AK168">
    <cfRule type="cellIs" dxfId="4" priority="11" operator="lessThan">
      <formula>0</formula>
    </cfRule>
  </conditionalFormatting>
  <conditionalFormatting sqref="AN3:AN168">
    <cfRule type="cellIs" dxfId="3" priority="12" operator="lessThan">
      <formula>0</formula>
    </cfRule>
  </conditionalFormatting>
  <conditionalFormatting sqref="AQ3:AQ168">
    <cfRule type="cellIs" dxfId="2" priority="13" operator="lessThan">
      <formula>0</formula>
    </cfRule>
  </conditionalFormatting>
  <conditionalFormatting sqref="AR3:AR168">
    <cfRule type="cellIs" dxfId="1" priority="14" operator="greaterThan">
      <formula>5</formula>
    </cfRule>
  </conditionalFormatting>
  <conditionalFormatting sqref="Z166:AB167">
    <cfRule type="containsText" dxfId="0" priority="17" operator="containsText" text="))">
      <formula>NOT(ISERROR(SEARCH(("))"),(Z168))))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9" zoomScale="150" zoomScaleNormal="150" workbookViewId="0">
      <selection activeCell="A48" sqref="A48"/>
    </sheetView>
  </sheetViews>
  <sheetFormatPr defaultColWidth="17.33203125" defaultRowHeight="15.75" customHeight="1"/>
  <cols>
    <col min="1" max="25" width="8.6640625" customWidth="1"/>
  </cols>
  <sheetData>
    <row r="1" spans="1:13" ht="12.75" customHeight="1">
      <c r="A1" s="38" t="s">
        <v>1155</v>
      </c>
      <c r="E1" s="38" t="s">
        <v>1156</v>
      </c>
    </row>
    <row r="2" spans="1:13" ht="12.75" customHeight="1">
      <c r="E2" s="44" t="s">
        <v>1157</v>
      </c>
      <c r="G2" s="4" t="s">
        <v>1158</v>
      </c>
      <c r="H2" s="4" t="s">
        <v>1159</v>
      </c>
      <c r="I2" s="4" t="s">
        <v>1160</v>
      </c>
      <c r="J2" s="4" t="s">
        <v>1161</v>
      </c>
      <c r="K2" s="4" t="s">
        <v>1162</v>
      </c>
      <c r="L2" s="4" t="s">
        <v>1163</v>
      </c>
    </row>
    <row r="3" spans="1:13" ht="12.75" customHeight="1">
      <c r="G3" s="45">
        <v>1</v>
      </c>
      <c r="H3" s="45">
        <v>2</v>
      </c>
      <c r="I3" s="45">
        <v>3</v>
      </c>
      <c r="J3" s="45">
        <v>4</v>
      </c>
      <c r="K3" s="45">
        <v>5</v>
      </c>
      <c r="L3" s="45">
        <v>6</v>
      </c>
    </row>
    <row r="4" spans="1:13" ht="12.75" customHeight="1"/>
    <row r="5" spans="1:13" ht="12.75" customHeight="1">
      <c r="A5" s="3" t="s">
        <v>1164</v>
      </c>
    </row>
    <row r="6" spans="1:13" ht="12.75" customHeight="1">
      <c r="A6" s="44" t="s">
        <v>1165</v>
      </c>
      <c r="B6" s="3">
        <f>10000+(K3*10+L3)*100</f>
        <v>15600</v>
      </c>
      <c r="C6" s="44" t="s">
        <v>1166</v>
      </c>
      <c r="D6" s="44" t="s">
        <v>1167</v>
      </c>
      <c r="E6" s="3">
        <f>1000+(J3*10+K3)*100</f>
        <v>5500</v>
      </c>
      <c r="F6" s="44" t="s">
        <v>1168</v>
      </c>
      <c r="G6" s="44" t="s">
        <v>1169</v>
      </c>
      <c r="H6" s="3">
        <f>2000+(J3*10+K3)*100</f>
        <v>6500</v>
      </c>
      <c r="I6" s="44" t="s">
        <v>1170</v>
      </c>
    </row>
    <row r="7" spans="1:13" ht="12.75" customHeight="1">
      <c r="A7" s="44" t="s">
        <v>1171</v>
      </c>
      <c r="B7" s="3">
        <f>80+L3</f>
        <v>86</v>
      </c>
      <c r="C7" s="44" t="s">
        <v>1172</v>
      </c>
      <c r="D7" s="44" t="s">
        <v>1173</v>
      </c>
      <c r="E7" s="3">
        <f>90+K3</f>
        <v>95</v>
      </c>
      <c r="F7" s="44" t="s">
        <v>1174</v>
      </c>
      <c r="G7" s="44" t="s">
        <v>1175</v>
      </c>
      <c r="H7" s="3">
        <f>100+I3</f>
        <v>103</v>
      </c>
      <c r="I7" s="44" t="s">
        <v>1176</v>
      </c>
    </row>
    <row r="8" spans="1:13" ht="12.75" customHeight="1">
      <c r="A8" s="44" t="s">
        <v>1177</v>
      </c>
      <c r="B8" s="62">
        <f>80+L3+10*LOG10(10000+(K3*10+L3)*100)</f>
        <v>127.93124598354461</v>
      </c>
      <c r="C8" s="44" t="s">
        <v>1178</v>
      </c>
      <c r="D8" s="44" t="s">
        <v>1179</v>
      </c>
      <c r="E8" s="62">
        <f>90+K3+10*LOG10(1000+(J3*10+K3)*100)</f>
        <v>132.40362689494242</v>
      </c>
      <c r="F8" s="44" t="s">
        <v>1180</v>
      </c>
      <c r="G8" s="44" t="s">
        <v>1181</v>
      </c>
      <c r="H8" s="62">
        <f>100+I3+10*LOG10(2000+(J3*10+K3)*100)</f>
        <v>141.12913356642855</v>
      </c>
      <c r="I8" s="44" t="s">
        <v>1182</v>
      </c>
      <c r="J8" s="38" t="s">
        <v>1183</v>
      </c>
      <c r="K8" s="63">
        <f>10*LOG10((10^((80+L3+10*LOG10(10000+(K3*10+L3)*100))/10)+10^((90+K3+10*LOG10(1000+(J3*10+K3)*100))/10)+10^((100+I3+10*LOG10(2000+(J3*10+K3)*100))/10))/(16*3600))</f>
        <v>94.251056464804165</v>
      </c>
      <c r="L8" s="38" t="s">
        <v>1184</v>
      </c>
      <c r="M8" s="61" t="s">
        <v>1273</v>
      </c>
    </row>
    <row r="9" spans="1:13" ht="12.75" customHeight="1">
      <c r="B9" s="60" t="s">
        <v>1272</v>
      </c>
      <c r="G9" s="61" t="s">
        <v>1274</v>
      </c>
    </row>
    <row r="10" spans="1:13" ht="12.75" customHeight="1">
      <c r="B10" s="60"/>
      <c r="G10" s="61"/>
    </row>
    <row r="11" spans="1:13" ht="12.75" customHeight="1">
      <c r="A11" s="3" t="s">
        <v>1185</v>
      </c>
    </row>
    <row r="12" spans="1:13" ht="12.75" customHeight="1">
      <c r="A12" s="44" t="s">
        <v>1186</v>
      </c>
      <c r="B12" s="3">
        <f>50+L3</f>
        <v>56</v>
      </c>
      <c r="C12" s="44" t="s">
        <v>1187</v>
      </c>
      <c r="D12" s="38" t="s">
        <v>1188</v>
      </c>
      <c r="E12" s="38">
        <f>10*LOG10((10^((80+L3+10*LOG10(10000+(K3*10+L3)*100))/10)+10^((90+K3+10*LOG10(1000+(J3*10+K3)*100))/10)+10^((100+I3+10*LOG10(2000+(J3*10+K3)*100))/10))/(16*3600))+10*LOG10(7.5/(50+L3))</f>
        <v>85.519788828659159</v>
      </c>
      <c r="F12" s="38" t="s">
        <v>1189</v>
      </c>
    </row>
    <row r="13" spans="1:13" ht="12.75" customHeight="1"/>
    <row r="14" spans="1:13" ht="12.75" customHeight="1"/>
    <row r="15" spans="1:13" ht="12.75" customHeight="1">
      <c r="A15" s="3" t="s">
        <v>1190</v>
      </c>
    </row>
    <row r="16" spans="1:13" ht="12.75" customHeight="1">
      <c r="A16" s="44" t="s">
        <v>1191</v>
      </c>
      <c r="B16" s="3">
        <f>2+K3</f>
        <v>7</v>
      </c>
      <c r="C16" s="44" t="s">
        <v>1192</v>
      </c>
      <c r="D16" s="38" t="s">
        <v>1193</v>
      </c>
      <c r="E16" s="38">
        <f>10*LOG10((10^((80+L3+10*LOG10(10000+(K3*10+L3)*100))/10)+10^((90+K3+10*LOG10(1000+(J3*10+K3)*100))/10)+10^((100+I3+10*LOG10(2000+(J3*10+K3)*100))/10))/(16*3600))+10*LOG10(7.5/(50+L3))+10*LOG10((2+K3)/8)</f>
        <v>84.939869358882291</v>
      </c>
      <c r="F16" s="38" t="s">
        <v>1194</v>
      </c>
    </row>
    <row r="17" spans="1:8" ht="12.75" customHeight="1">
      <c r="A17" s="44"/>
      <c r="C17" s="44"/>
      <c r="D17" s="38"/>
      <c r="E17" s="38"/>
      <c r="F17" s="38"/>
    </row>
    <row r="18" spans="1:8" ht="12.75" customHeight="1"/>
    <row r="19" spans="1:8" ht="12.75" customHeight="1">
      <c r="A19" s="3" t="s">
        <v>1195</v>
      </c>
    </row>
    <row r="20" spans="1:8" ht="12.75" customHeight="1">
      <c r="A20" s="44" t="s">
        <v>1196</v>
      </c>
      <c r="B20" s="3">
        <f>200+K3*10+L3</f>
        <v>256</v>
      </c>
      <c r="C20" s="44" t="s">
        <v>1197</v>
      </c>
      <c r="D20" s="44" t="s">
        <v>1198</v>
      </c>
      <c r="E20" s="3">
        <f>6+L3/2</f>
        <v>9</v>
      </c>
      <c r="F20" s="44" t="s">
        <v>1199</v>
      </c>
      <c r="G20" s="38" t="s">
        <v>1200</v>
      </c>
      <c r="H20" s="38">
        <f>0.16*(200+K3*10+L3)/(10+J3/2)*(1/(2+K3/5)-1/(6+L3/2))</f>
        <v>0.75851851851851848</v>
      </c>
    </row>
    <row r="21" spans="1:8" ht="12.75" customHeight="1">
      <c r="A21" s="44" t="s">
        <v>1201</v>
      </c>
      <c r="B21" s="3">
        <f>10+J3/2</f>
        <v>12</v>
      </c>
      <c r="C21" s="44" t="s">
        <v>1202</v>
      </c>
      <c r="D21" s="44" t="s">
        <v>1203</v>
      </c>
      <c r="E21" s="3">
        <f>2+K3/5</f>
        <v>3</v>
      </c>
      <c r="F21" s="44" t="s">
        <v>1204</v>
      </c>
    </row>
    <row r="22" spans="1:8" ht="12.75" customHeight="1"/>
    <row r="23" spans="1:8" ht="12.75" customHeight="1">
      <c r="A23" s="3" t="s">
        <v>1205</v>
      </c>
    </row>
    <row r="24" spans="1:8" ht="12.75" customHeight="1">
      <c r="A24" s="38" t="s">
        <v>1206</v>
      </c>
      <c r="B24" s="38">
        <f>10*LOG10((6+L3/2)/(2+K3/5))</f>
        <v>4.7712125471966242</v>
      </c>
      <c r="C24" s="38" t="s">
        <v>1207</v>
      </c>
    </row>
    <row r="25" spans="1:8" ht="12.75" customHeight="1"/>
    <row r="26" spans="1:8" ht="12.75" customHeight="1"/>
    <row r="27" spans="1:8" ht="12.75" customHeight="1">
      <c r="A27" s="3" t="s">
        <v>1208</v>
      </c>
    </row>
    <row r="28" spans="1:8" ht="12.75" customHeight="1">
      <c r="A28" s="44" t="s">
        <v>1209</v>
      </c>
      <c r="B28" s="3">
        <f>90+L3</f>
        <v>96</v>
      </c>
      <c r="C28" s="44" t="s">
        <v>1210</v>
      </c>
      <c r="D28" s="44" t="s">
        <v>1211</v>
      </c>
      <c r="E28" s="3">
        <f>0.00002*10^((90+L3)/20)</f>
        <v>1.2619146889603869</v>
      </c>
      <c r="F28" s="44" t="s">
        <v>1212</v>
      </c>
      <c r="G28" s="38" t="s">
        <v>1213</v>
      </c>
      <c r="H28" s="38">
        <f>1-(((0.00002*10^((90+L3)/20))-(0.00002*10^((80+K3)/20)))/((0.00002*10^((90+L3)/20))+(0.00002*10^((80+K3)/20))))^2</f>
        <v>0.68610961986654484</v>
      </c>
    </row>
    <row r="29" spans="1:8" ht="12.75" customHeight="1">
      <c r="A29" s="44" t="s">
        <v>1214</v>
      </c>
      <c r="B29" s="3">
        <f>80+K3</f>
        <v>85</v>
      </c>
      <c r="C29" s="44" t="s">
        <v>1215</v>
      </c>
      <c r="D29" s="44" t="s">
        <v>1216</v>
      </c>
      <c r="E29" s="3">
        <f>0.00002*10^((80+K3)/20)</f>
        <v>0.3556558820077847</v>
      </c>
      <c r="F29" s="44" t="s">
        <v>1217</v>
      </c>
    </row>
    <row r="30" spans="1:8" ht="12.75" customHeight="1">
      <c r="D30" s="64" t="s">
        <v>1275</v>
      </c>
    </row>
    <row r="31" spans="1:8" ht="12.75" customHeight="1">
      <c r="A31" s="3" t="s">
        <v>1218</v>
      </c>
    </row>
    <row r="32" spans="1:8" ht="12.75" customHeight="1">
      <c r="A32" s="44" t="s">
        <v>1219</v>
      </c>
      <c r="B32" s="3">
        <f>90+L3/2</f>
        <v>93</v>
      </c>
      <c r="C32" s="44" t="s">
        <v>1220</v>
      </c>
      <c r="D32" s="44" t="s">
        <v>1221</v>
      </c>
      <c r="E32" s="3">
        <f>10^(((85+K3/2)-(90+L3/2))/10)</f>
        <v>0.28183829312644532</v>
      </c>
      <c r="G32" s="38" t="s">
        <v>1222</v>
      </c>
      <c r="H32" s="38">
        <f>1-(1-10^(((85+K3/2)-(90+L3/2))/10))/(1+10^(((85+K3/2)-(90+L3/2))/10))</f>
        <v>0.4397407920136831</v>
      </c>
    </row>
    <row r="33" spans="1:19" ht="12.75" customHeight="1">
      <c r="A33" s="44" t="s">
        <v>1223</v>
      </c>
      <c r="B33" s="3">
        <f>85+K3/2</f>
        <v>87.5</v>
      </c>
      <c r="C33" s="44" t="s">
        <v>1224</v>
      </c>
      <c r="D33" s="65" t="s">
        <v>1277</v>
      </c>
      <c r="L33" s="60" t="s">
        <v>1276</v>
      </c>
    </row>
    <row r="34" spans="1:19" ht="12.75" customHeight="1"/>
    <row r="35" spans="1:19" ht="12.75" customHeight="1">
      <c r="A35" s="3" t="s">
        <v>1225</v>
      </c>
    </row>
    <row r="36" spans="1:19" ht="12.75" customHeight="1">
      <c r="A36" s="44" t="s">
        <v>1226</v>
      </c>
      <c r="B36" s="3">
        <f>1+L3/20</f>
        <v>1.3</v>
      </c>
      <c r="C36" s="44" t="s">
        <v>1227</v>
      </c>
      <c r="D36" s="44" t="s">
        <v>1228</v>
      </c>
      <c r="E36" s="3">
        <f>90+L3</f>
        <v>96</v>
      </c>
      <c r="F36" s="44" t="s">
        <v>1229</v>
      </c>
      <c r="G36" s="44" t="s">
        <v>1230</v>
      </c>
      <c r="H36" s="3">
        <f t="shared" ref="H36:H37" si="0">0.00002*10^(E36/20)</f>
        <v>1.2619146889603869</v>
      </c>
      <c r="I36" s="44" t="s">
        <v>1231</v>
      </c>
      <c r="J36" s="38" t="s">
        <v>1232</v>
      </c>
      <c r="M36" s="44" t="s">
        <v>1233</v>
      </c>
      <c r="N36" s="3">
        <f>B36/340</f>
        <v>3.8235294117647061E-3</v>
      </c>
      <c r="O36" s="44" t="s">
        <v>1234</v>
      </c>
      <c r="P36" s="38" t="s">
        <v>1235</v>
      </c>
      <c r="R36" s="38" t="s">
        <v>1236</v>
      </c>
      <c r="S36" s="38">
        <f>1-10^(((85+K3/2)-(90+L3))/10)*((1+L3/20+2*(0.2+K3/100))/(1+L3/20))^2</f>
        <v>0.72919398552794545</v>
      </c>
    </row>
    <row r="37" spans="1:19" ht="12.75" customHeight="1">
      <c r="A37" s="44" t="s">
        <v>1237</v>
      </c>
      <c r="B37" s="3">
        <f>0.2+K3/100</f>
        <v>0.25</v>
      </c>
      <c r="C37" s="44" t="s">
        <v>1238</v>
      </c>
      <c r="D37" s="44" t="s">
        <v>1239</v>
      </c>
      <c r="E37" s="3">
        <f>85+K3/2</f>
        <v>87.5</v>
      </c>
      <c r="F37" s="44" t="s">
        <v>1240</v>
      </c>
      <c r="G37" s="44" t="s">
        <v>1241</v>
      </c>
      <c r="H37" s="3">
        <f t="shared" si="0"/>
        <v>0.47427474113233153</v>
      </c>
      <c r="I37" s="44" t="s">
        <v>1242</v>
      </c>
      <c r="J37" s="38" t="s">
        <v>1243</v>
      </c>
      <c r="M37" s="44" t="s">
        <v>1244</v>
      </c>
      <c r="N37" s="3">
        <f>(B36+2*B37)/340</f>
        <v>5.2941176470588233E-3</v>
      </c>
      <c r="O37" s="44" t="s">
        <v>1245</v>
      </c>
      <c r="P37" s="38" t="s">
        <v>1246</v>
      </c>
      <c r="R37" s="44" t="s">
        <v>1247</v>
      </c>
      <c r="S37" s="3">
        <f>1-(H37*N37)^2/(H36*N36)^2</f>
        <v>0.72919398552794501</v>
      </c>
    </row>
    <row r="38" spans="1:19" ht="12.75" customHeight="1"/>
    <row r="39" spans="1:19" ht="12.75" customHeight="1"/>
    <row r="40" spans="1:19" ht="12.75" customHeight="1"/>
    <row r="41" spans="1:19" ht="12.75" customHeight="1">
      <c r="A41" s="3" t="s">
        <v>1248</v>
      </c>
    </row>
    <row r="42" spans="1:19" ht="12.75" customHeight="1">
      <c r="A42" s="44" t="s">
        <v>1249</v>
      </c>
      <c r="B42" s="3">
        <f>60+K3</f>
        <v>65</v>
      </c>
      <c r="C42" s="44" t="s">
        <v>1250</v>
      </c>
      <c r="D42" s="44" t="s">
        <v>1251</v>
      </c>
      <c r="E42" s="3">
        <f>60+K3-(1+L3/3)</f>
        <v>62</v>
      </c>
      <c r="F42" s="44" t="s">
        <v>1252</v>
      </c>
      <c r="G42" s="38" t="s">
        <v>1253</v>
      </c>
      <c r="H42" s="38">
        <f>10*LOG10(10^((60+K3)/10)+10^((60+K3-(1+L3/3))/10))</f>
        <v>66.764348624364857</v>
      </c>
      <c r="I42" s="38" t="s">
        <v>1254</v>
      </c>
    </row>
    <row r="43" spans="1:19" ht="12.75" customHeight="1">
      <c r="A43" s="44" t="s">
        <v>1255</v>
      </c>
      <c r="B43" s="3">
        <f>1+L3/3</f>
        <v>3</v>
      </c>
      <c r="C43" s="44" t="s">
        <v>1256</v>
      </c>
      <c r="D43" s="38"/>
    </row>
    <row r="44" spans="1:19" ht="12.75" customHeight="1"/>
    <row r="45" spans="1:19" ht="12.75" customHeight="1">
      <c r="A45" s="3" t="s">
        <v>1257</v>
      </c>
    </row>
    <row r="46" spans="1:19" ht="12.75" customHeight="1">
      <c r="A46" s="44" t="s">
        <v>1258</v>
      </c>
      <c r="B46" s="3">
        <f>10+L3</f>
        <v>16</v>
      </c>
      <c r="C46" s="44" t="s">
        <v>1259</v>
      </c>
      <c r="D46" s="44" t="s">
        <v>1260</v>
      </c>
      <c r="E46" s="3">
        <f>60+K3</f>
        <v>65</v>
      </c>
      <c r="F46" s="44" t="s">
        <v>1261</v>
      </c>
      <c r="G46" s="38" t="s">
        <v>1262</v>
      </c>
      <c r="H46" s="38">
        <f>10*LOG10(10^((60+K3)/10)+10^((60+K3-(1+L3/3)+10*LOG10((10+L3)/((10+L3)+2*(4+J3/3))))/10))</f>
        <v>66.141812605220522</v>
      </c>
      <c r="I46" s="38" t="s">
        <v>1263</v>
      </c>
    </row>
    <row r="47" spans="1:19" ht="12.75" customHeight="1">
      <c r="A47" s="44" t="s">
        <v>1264</v>
      </c>
      <c r="B47" s="3">
        <f>4+J3/3</f>
        <v>5.333333333333333</v>
      </c>
      <c r="C47" s="44" t="s">
        <v>1265</v>
      </c>
      <c r="D47" s="44" t="s">
        <v>1266</v>
      </c>
      <c r="E47" s="3">
        <f>60+K3-(1+L3/3)+10*LOG10((10+L3)/((10+L3)+2*(4+J3/3)))</f>
        <v>59.781512503836439</v>
      </c>
      <c r="F47" s="44" t="s">
        <v>1267</v>
      </c>
    </row>
    <row r="48" spans="1:19" ht="12.75" customHeight="1"/>
    <row r="49" ht="12.75" customHeight="1"/>
    <row r="50" ht="12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2014-12-05T14:26:44Z</dcterms:modified>
</cp:coreProperties>
</file>