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Applied-Acoustics\Tests-2014\"/>
    </mc:Choice>
  </mc:AlternateContent>
  <bookViews>
    <workbookView xWindow="5850" yWindow="0" windowWidth="14520" windowHeight="7980"/>
  </bookViews>
  <sheets>
    <sheet name="2014-11-14" sheetId="1" r:id="rId1"/>
    <sheet name="Solution" sheetId="2" r:id="rId2"/>
  </sheets>
  <definedNames>
    <definedName name="AA">Solution!#REF!</definedName>
    <definedName name="BB">Solution!#REF!</definedName>
    <definedName name="CC">Solution!#REF!</definedName>
    <definedName name="DD">Solution!#REF!</definedName>
    <definedName name="EE">Solution!#REF!</definedName>
    <definedName name="Fcr">Solution!$B$15</definedName>
    <definedName name="FF">Solution!#REF!</definedName>
    <definedName name="Rho">Solution!$E$14</definedName>
  </definedNames>
  <calcPr calcId="152511"/>
</workbook>
</file>

<file path=xl/calcChain.xml><?xml version="1.0" encoding="utf-8"?>
<calcChain xmlns="http://schemas.openxmlformats.org/spreadsheetml/2006/main">
  <c r="AN116" i="1" l="1"/>
  <c r="AN115" i="1"/>
  <c r="AN114" i="1"/>
  <c r="AN113" i="1"/>
  <c r="AN112" i="1"/>
  <c r="AN111" i="1"/>
  <c r="AN110" i="1"/>
  <c r="AL194" i="1"/>
  <c r="AL193" i="1"/>
  <c r="AL192" i="1"/>
  <c r="AL191" i="1"/>
  <c r="AL190" i="1"/>
  <c r="AL189" i="1"/>
  <c r="AL188" i="1"/>
  <c r="AL187" i="1"/>
  <c r="AL186" i="1"/>
  <c r="AL181" i="1"/>
  <c r="AL178" i="1"/>
  <c r="AL172" i="1"/>
  <c r="AL171" i="1"/>
  <c r="AL170" i="1"/>
  <c r="AL169" i="1"/>
  <c r="AL168" i="1"/>
  <c r="AL167" i="1"/>
  <c r="AL166" i="1"/>
  <c r="AL165" i="1"/>
  <c r="AL162" i="1"/>
  <c r="AL161" i="1"/>
  <c r="AL160" i="1"/>
  <c r="AL159" i="1"/>
  <c r="AL151" i="1"/>
  <c r="AL148" i="1"/>
  <c r="AL143" i="1"/>
  <c r="AL142" i="1"/>
  <c r="AL141" i="1"/>
  <c r="AL140" i="1"/>
  <c r="AL139" i="1"/>
  <c r="AL138" i="1"/>
  <c r="AL137" i="1"/>
  <c r="AL136" i="1"/>
  <c r="AL135" i="1"/>
  <c r="AL134" i="1"/>
  <c r="AL133" i="1"/>
  <c r="AL132" i="1"/>
  <c r="AL131" i="1"/>
  <c r="AL130" i="1"/>
  <c r="AL129" i="1"/>
  <c r="AL127" i="1"/>
  <c r="AL125" i="1"/>
  <c r="AL121" i="1"/>
  <c r="AL120" i="1"/>
  <c r="AL102" i="1"/>
  <c r="AL97" i="1"/>
  <c r="AL96" i="1"/>
  <c r="AL95" i="1"/>
  <c r="AL94" i="1"/>
  <c r="AL93" i="1"/>
  <c r="AL92" i="1"/>
  <c r="AL91" i="1"/>
  <c r="AL90" i="1"/>
  <c r="AL89" i="1"/>
  <c r="AL88" i="1"/>
  <c r="AL87" i="1"/>
  <c r="AL86" i="1"/>
  <c r="AL85" i="1"/>
  <c r="AL84" i="1"/>
  <c r="AL83" i="1"/>
  <c r="AL82" i="1"/>
  <c r="AL81" i="1"/>
  <c r="AL80" i="1"/>
  <c r="AL79" i="1"/>
  <c r="AL78" i="1"/>
  <c r="AL77" i="1"/>
  <c r="AL76" i="1"/>
  <c r="AL75" i="1"/>
  <c r="AL74" i="1"/>
  <c r="AL73" i="1"/>
  <c r="AL72" i="1"/>
  <c r="AL71" i="1"/>
  <c r="AL70" i="1"/>
  <c r="AL69" i="1"/>
  <c r="AL68" i="1"/>
  <c r="AL67" i="1"/>
  <c r="AL66" i="1"/>
  <c r="AL65" i="1"/>
  <c r="AL64" i="1"/>
  <c r="AL63" i="1"/>
  <c r="AL62" i="1"/>
  <c r="AL61" i="1"/>
  <c r="AL60" i="1"/>
  <c r="AL59" i="1"/>
  <c r="AL58" i="1"/>
  <c r="AL57" i="1"/>
  <c r="AL56" i="1"/>
  <c r="AL55" i="1"/>
  <c r="AL51" i="1"/>
  <c r="AL50" i="1"/>
  <c r="AL49" i="1"/>
  <c r="AL48" i="1"/>
  <c r="AL47" i="1"/>
  <c r="AL45" i="1"/>
  <c r="AL44" i="1"/>
  <c r="AQ109" i="1"/>
  <c r="H49" i="2"/>
  <c r="H51" i="2"/>
  <c r="H40" i="2"/>
  <c r="H10" i="2"/>
  <c r="AO194" i="1" l="1"/>
  <c r="AO193" i="1"/>
  <c r="AO191" i="1"/>
  <c r="AO190" i="1"/>
  <c r="AO189" i="1"/>
  <c r="AO188" i="1"/>
  <c r="AO182" i="1"/>
  <c r="AO181" i="1"/>
  <c r="AO180" i="1"/>
  <c r="AO178" i="1"/>
  <c r="AO172" i="1"/>
  <c r="AO171" i="1"/>
  <c r="AO170" i="1"/>
  <c r="AO169" i="1"/>
  <c r="AO168" i="1"/>
  <c r="AO167" i="1"/>
  <c r="AO164" i="1"/>
  <c r="AO163" i="1"/>
  <c r="AO162" i="1"/>
  <c r="AO161" i="1"/>
  <c r="AO160" i="1"/>
  <c r="AO151" i="1"/>
  <c r="AO148" i="1"/>
  <c r="AO143" i="1"/>
  <c r="AO142" i="1"/>
  <c r="AO141" i="1"/>
  <c r="AO140" i="1"/>
  <c r="AO139" i="1"/>
  <c r="AO138" i="1"/>
  <c r="AO137" i="1"/>
  <c r="AO136" i="1"/>
  <c r="AO135" i="1"/>
  <c r="AO134" i="1"/>
  <c r="AO133" i="1"/>
  <c r="AO132" i="1"/>
  <c r="AO131" i="1"/>
  <c r="AO130" i="1"/>
  <c r="AO128" i="1"/>
  <c r="AO126" i="1"/>
  <c r="AO124" i="1"/>
  <c r="AO123" i="1"/>
  <c r="AO122" i="1"/>
  <c r="AO121" i="1"/>
  <c r="AO102" i="1"/>
  <c r="AO97" i="1"/>
  <c r="AO96" i="1"/>
  <c r="AO95" i="1"/>
  <c r="AO94" i="1"/>
  <c r="AO93" i="1"/>
  <c r="AO92" i="1"/>
  <c r="AO91" i="1"/>
  <c r="AO90" i="1"/>
  <c r="AO89" i="1"/>
  <c r="AO88" i="1"/>
  <c r="AO87" i="1"/>
  <c r="AO86" i="1"/>
  <c r="AO85" i="1"/>
  <c r="AO84" i="1"/>
  <c r="AO83" i="1"/>
  <c r="AO82" i="1"/>
  <c r="AO81" i="1"/>
  <c r="AO80" i="1"/>
  <c r="AO79" i="1"/>
  <c r="AO78" i="1"/>
  <c r="AO77" i="1"/>
  <c r="AO76" i="1"/>
  <c r="AO75" i="1"/>
  <c r="AO74" i="1"/>
  <c r="AO73" i="1"/>
  <c r="AO72" i="1"/>
  <c r="AO71" i="1"/>
  <c r="AO70" i="1"/>
  <c r="AO69" i="1"/>
  <c r="AO68" i="1"/>
  <c r="AO67" i="1"/>
  <c r="AO66" i="1"/>
  <c r="AO65" i="1"/>
  <c r="AO64" i="1"/>
  <c r="AO63" i="1"/>
  <c r="AO62" i="1"/>
  <c r="AO61" i="1"/>
  <c r="AO60" i="1"/>
  <c r="AO59" i="1"/>
  <c r="AO58" i="1"/>
  <c r="AO57" i="1"/>
  <c r="AO56" i="1"/>
  <c r="AO55" i="1"/>
  <c r="AO46" i="1"/>
  <c r="AO53" i="1"/>
  <c r="AO43" i="1"/>
  <c r="AO42" i="1"/>
  <c r="AO41" i="1"/>
  <c r="AO40" i="1"/>
  <c r="AO52" i="1"/>
  <c r="AO39" i="1"/>
  <c r="H47" i="2" l="1"/>
  <c r="AI188" i="1"/>
  <c r="AI187" i="1"/>
  <c r="AI158" i="1"/>
  <c r="AI190" i="1"/>
  <c r="AI171" i="1"/>
  <c r="AI194" i="1"/>
  <c r="AI180" i="1"/>
  <c r="AI137" i="1"/>
  <c r="AI135" i="1"/>
  <c r="AI131" i="1"/>
  <c r="AI168" i="1"/>
  <c r="AI167" i="1"/>
  <c r="AF185" i="1"/>
  <c r="AF188" i="1"/>
  <c r="AF187" i="1"/>
  <c r="AF166" i="1"/>
  <c r="AF186" i="1"/>
  <c r="AF51" i="1"/>
  <c r="AF158" i="1"/>
  <c r="AF50" i="1"/>
  <c r="AF49" i="1"/>
  <c r="AF48" i="1"/>
  <c r="AF165" i="1"/>
  <c r="AF119" i="1"/>
  <c r="AF118" i="1"/>
  <c r="AF179" i="1"/>
  <c r="AF37" i="1"/>
  <c r="AF38" i="1"/>
  <c r="AF157" i="1"/>
  <c r="AF36" i="1"/>
  <c r="AF35" i="1"/>
  <c r="AF117" i="1"/>
  <c r="AF129" i="1"/>
  <c r="AF47" i="1"/>
  <c r="AF34" i="1"/>
  <c r="AF178" i="1"/>
  <c r="AF33" i="1"/>
  <c r="AF32" i="1"/>
  <c r="AF156" i="1"/>
  <c r="AF31" i="1"/>
  <c r="AF116" i="1"/>
  <c r="AF115" i="1"/>
  <c r="AF30" i="1"/>
  <c r="AF155" i="1"/>
  <c r="AF114" i="1"/>
  <c r="AF29" i="1"/>
  <c r="AF113" i="1"/>
  <c r="AF112" i="1"/>
  <c r="AF28" i="1"/>
  <c r="AF111" i="1"/>
  <c r="AF46" i="1"/>
  <c r="AF110" i="1"/>
  <c r="AF27" i="1"/>
  <c r="AF53" i="1"/>
  <c r="AF26" i="1"/>
  <c r="AF154" i="1"/>
  <c r="AF45" i="1"/>
  <c r="AF25" i="1"/>
  <c r="AF164" i="1"/>
  <c r="AF109" i="1"/>
  <c r="AF182" i="1"/>
  <c r="AF54" i="1"/>
  <c r="AF24" i="1"/>
  <c r="AF23" i="1"/>
  <c r="AF108" i="1"/>
  <c r="AF163" i="1"/>
  <c r="AF107" i="1"/>
  <c r="AF44" i="1"/>
  <c r="AF128" i="1"/>
  <c r="AF127" i="1"/>
  <c r="AF106" i="1"/>
  <c r="AF22" i="1"/>
  <c r="AF21" i="1"/>
  <c r="AF20" i="1"/>
  <c r="AF105" i="1"/>
  <c r="AF19" i="1"/>
  <c r="AF18" i="1"/>
  <c r="AF17" i="1"/>
  <c r="AF16" i="1"/>
  <c r="AF15" i="1"/>
  <c r="AF104" i="1"/>
  <c r="AF103" i="1"/>
  <c r="AF102" i="1"/>
  <c r="AF162" i="1"/>
  <c r="AF126" i="1"/>
  <c r="AF125" i="1"/>
  <c r="AF124" i="1"/>
  <c r="AF14" i="1"/>
  <c r="AF13" i="1"/>
  <c r="AF12" i="1"/>
  <c r="AF153" i="1"/>
  <c r="AF152" i="1"/>
  <c r="AF151" i="1"/>
  <c r="AF123" i="1"/>
  <c r="AF177" i="1"/>
  <c r="AF43" i="1"/>
  <c r="AF122" i="1"/>
  <c r="AF11" i="1"/>
  <c r="AF150" i="1"/>
  <c r="AF184" i="1"/>
  <c r="AF42" i="1"/>
  <c r="AF176" i="1"/>
  <c r="AF41" i="1"/>
  <c r="AF175" i="1"/>
  <c r="AF101" i="1"/>
  <c r="AF149" i="1"/>
  <c r="AF10" i="1"/>
  <c r="AF190" i="1"/>
  <c r="AF40" i="1"/>
  <c r="AF100" i="1"/>
  <c r="AF148" i="1"/>
  <c r="AF191" i="1"/>
  <c r="AF9" i="1"/>
  <c r="AF174" i="1"/>
  <c r="AF173" i="1"/>
  <c r="AF8" i="1"/>
  <c r="AF172" i="1"/>
  <c r="AF7" i="1"/>
  <c r="AF147" i="1"/>
  <c r="AF146" i="1"/>
  <c r="AF99" i="1"/>
  <c r="AF98" i="1"/>
  <c r="AF161" i="1"/>
  <c r="AF145" i="1"/>
  <c r="AF6" i="1"/>
  <c r="AF5" i="1"/>
  <c r="AF183" i="1"/>
  <c r="AF52" i="1"/>
  <c r="AF144" i="1"/>
  <c r="AF39" i="1"/>
  <c r="AF97" i="1"/>
  <c r="AF96" i="1"/>
  <c r="AF95" i="1"/>
  <c r="AF143" i="1"/>
  <c r="AF94" i="1"/>
  <c r="AF93" i="1"/>
  <c r="AF171" i="1"/>
  <c r="AF142" i="1"/>
  <c r="AF160" i="1"/>
  <c r="AF141" i="1"/>
  <c r="AF92" i="1"/>
  <c r="AF91" i="1"/>
  <c r="AF193" i="1"/>
  <c r="AF90" i="1"/>
  <c r="AF89" i="1"/>
  <c r="AF88" i="1"/>
  <c r="AF87" i="1"/>
  <c r="AF86" i="1"/>
  <c r="AF121" i="1"/>
  <c r="AF85" i="1"/>
  <c r="AF140" i="1"/>
  <c r="AF84" i="1"/>
  <c r="AF139" i="1"/>
  <c r="AF181" i="1"/>
  <c r="AF83" i="1"/>
  <c r="AF82" i="1"/>
  <c r="AF138" i="1"/>
  <c r="AF81" i="1"/>
  <c r="AF80" i="1"/>
  <c r="AF79" i="1"/>
  <c r="AF194" i="1"/>
  <c r="AF78" i="1"/>
  <c r="AF77" i="1"/>
  <c r="AF180" i="1"/>
  <c r="AF137" i="1"/>
  <c r="AF76" i="1"/>
  <c r="AF75" i="1"/>
  <c r="AF74" i="1"/>
  <c r="AF73" i="1"/>
  <c r="AF170" i="1"/>
  <c r="AF72" i="1"/>
  <c r="AF136" i="1"/>
  <c r="AF71" i="1"/>
  <c r="AF70" i="1"/>
  <c r="AF69" i="1"/>
  <c r="AF135" i="1"/>
  <c r="AF68" i="1"/>
  <c r="AF67" i="1"/>
  <c r="AF169" i="1"/>
  <c r="AF159" i="1"/>
  <c r="AF66" i="1"/>
  <c r="AF134" i="1"/>
  <c r="AF65" i="1"/>
  <c r="AF64" i="1"/>
  <c r="AF63" i="1"/>
  <c r="AF133" i="1"/>
  <c r="AF62" i="1"/>
  <c r="AF61" i="1"/>
  <c r="AF132" i="1"/>
  <c r="AF192" i="1"/>
  <c r="AF60" i="1"/>
  <c r="AF131" i="1"/>
  <c r="AF59" i="1"/>
  <c r="AF58" i="1"/>
  <c r="AF168" i="1"/>
  <c r="AF57" i="1"/>
  <c r="AF167" i="1"/>
  <c r="AF56" i="1"/>
  <c r="AF55" i="1"/>
  <c r="AF189" i="1"/>
  <c r="AF120" i="1"/>
  <c r="AF130" i="1"/>
  <c r="AF4" i="1"/>
  <c r="AF3" i="1"/>
  <c r="AD185" i="1"/>
  <c r="AD188" i="1"/>
  <c r="AD187" i="1"/>
  <c r="AP187" i="1" s="1"/>
  <c r="AD166" i="1"/>
  <c r="AP166" i="1" s="1"/>
  <c r="AD186" i="1"/>
  <c r="AD51" i="1"/>
  <c r="AD158" i="1"/>
  <c r="AD50" i="1"/>
  <c r="AD49" i="1"/>
  <c r="AD48" i="1"/>
  <c r="AD165" i="1"/>
  <c r="AD119" i="1"/>
  <c r="AD118" i="1"/>
  <c r="AD179" i="1"/>
  <c r="AD37" i="1"/>
  <c r="AD38" i="1"/>
  <c r="AD157" i="1"/>
  <c r="AD36" i="1"/>
  <c r="AD35" i="1"/>
  <c r="AD117" i="1"/>
  <c r="AD129" i="1"/>
  <c r="AD47" i="1"/>
  <c r="AD34" i="1"/>
  <c r="AD178" i="1"/>
  <c r="AD33" i="1"/>
  <c r="AD32" i="1"/>
  <c r="AD156" i="1"/>
  <c r="AD31" i="1"/>
  <c r="AD116" i="1"/>
  <c r="AD115" i="1"/>
  <c r="AD30" i="1"/>
  <c r="AD155" i="1"/>
  <c r="AD114" i="1"/>
  <c r="AD29" i="1"/>
  <c r="AD113" i="1"/>
  <c r="AD112" i="1"/>
  <c r="AD28" i="1"/>
  <c r="AD111" i="1"/>
  <c r="AD46" i="1"/>
  <c r="AD110" i="1"/>
  <c r="AD27" i="1"/>
  <c r="AD53" i="1"/>
  <c r="AD26" i="1"/>
  <c r="AD154" i="1"/>
  <c r="AD45" i="1"/>
  <c r="AD25" i="1"/>
  <c r="AD164" i="1"/>
  <c r="AD109" i="1"/>
  <c r="AD182" i="1"/>
  <c r="AD54" i="1"/>
  <c r="AD24" i="1"/>
  <c r="AD23" i="1"/>
  <c r="AD108" i="1"/>
  <c r="AD163" i="1"/>
  <c r="AD107" i="1"/>
  <c r="AD44" i="1"/>
  <c r="AD128" i="1"/>
  <c r="AD127" i="1"/>
  <c r="AD106" i="1"/>
  <c r="AD22" i="1"/>
  <c r="AD21" i="1"/>
  <c r="AD20" i="1"/>
  <c r="AD105" i="1"/>
  <c r="AD19" i="1"/>
  <c r="AD18" i="1"/>
  <c r="AD17" i="1"/>
  <c r="AD16" i="1"/>
  <c r="AD15" i="1"/>
  <c r="AD104" i="1"/>
  <c r="AD103" i="1"/>
  <c r="AD102" i="1"/>
  <c r="AD162" i="1"/>
  <c r="AD126" i="1"/>
  <c r="AD125" i="1"/>
  <c r="AD124" i="1"/>
  <c r="AD14" i="1"/>
  <c r="AD13" i="1"/>
  <c r="AD12" i="1"/>
  <c r="AD153" i="1"/>
  <c r="AD152" i="1"/>
  <c r="AD151" i="1"/>
  <c r="AD123" i="1"/>
  <c r="AD177" i="1"/>
  <c r="AD43" i="1"/>
  <c r="AD122" i="1"/>
  <c r="AD11" i="1"/>
  <c r="AD150" i="1"/>
  <c r="AD184" i="1"/>
  <c r="AD42" i="1"/>
  <c r="AD176" i="1"/>
  <c r="AD41" i="1"/>
  <c r="AD175" i="1"/>
  <c r="AD101" i="1"/>
  <c r="AD149" i="1"/>
  <c r="AD10" i="1"/>
  <c r="AD190" i="1"/>
  <c r="AD40" i="1"/>
  <c r="AD100" i="1"/>
  <c r="AD148" i="1"/>
  <c r="AD191" i="1"/>
  <c r="AD9" i="1"/>
  <c r="AD174" i="1"/>
  <c r="AD173" i="1"/>
  <c r="AD8" i="1"/>
  <c r="AD172" i="1"/>
  <c r="AD7" i="1"/>
  <c r="AD147" i="1"/>
  <c r="AD146" i="1"/>
  <c r="AD99" i="1"/>
  <c r="AD98" i="1"/>
  <c r="AD161" i="1"/>
  <c r="AD145" i="1"/>
  <c r="AD6" i="1"/>
  <c r="AD5" i="1"/>
  <c r="AD183" i="1"/>
  <c r="AD52" i="1"/>
  <c r="AD144" i="1"/>
  <c r="AD39" i="1"/>
  <c r="AD97" i="1"/>
  <c r="AD96" i="1"/>
  <c r="AD95" i="1"/>
  <c r="AD143" i="1"/>
  <c r="AD94" i="1"/>
  <c r="AD93" i="1"/>
  <c r="AD171" i="1"/>
  <c r="AD142" i="1"/>
  <c r="AD160" i="1"/>
  <c r="AD141" i="1"/>
  <c r="AD92" i="1"/>
  <c r="AD91" i="1"/>
  <c r="AD193" i="1"/>
  <c r="AD90" i="1"/>
  <c r="AD89" i="1"/>
  <c r="AD88" i="1"/>
  <c r="AD87" i="1"/>
  <c r="AD86" i="1"/>
  <c r="AD121" i="1"/>
  <c r="AD85" i="1"/>
  <c r="AD140" i="1"/>
  <c r="AD84" i="1"/>
  <c r="AD139" i="1"/>
  <c r="AD181" i="1"/>
  <c r="AD83" i="1"/>
  <c r="AD82" i="1"/>
  <c r="AD138" i="1"/>
  <c r="AD81" i="1"/>
  <c r="AD80" i="1"/>
  <c r="AD79" i="1"/>
  <c r="AD194" i="1"/>
  <c r="AD78" i="1"/>
  <c r="AD77" i="1"/>
  <c r="AD180" i="1"/>
  <c r="AD137" i="1"/>
  <c r="AD76" i="1"/>
  <c r="AD75" i="1"/>
  <c r="AD74" i="1"/>
  <c r="AD73" i="1"/>
  <c r="AD170" i="1"/>
  <c r="AD72" i="1"/>
  <c r="AD136" i="1"/>
  <c r="AD71" i="1"/>
  <c r="AD70" i="1"/>
  <c r="AD69" i="1"/>
  <c r="AD135" i="1"/>
  <c r="AD68" i="1"/>
  <c r="AD67" i="1"/>
  <c r="AD169" i="1"/>
  <c r="AD159" i="1"/>
  <c r="AD66" i="1"/>
  <c r="AD134" i="1"/>
  <c r="AD65" i="1"/>
  <c r="AD64" i="1"/>
  <c r="AD63" i="1"/>
  <c r="AD133" i="1"/>
  <c r="AD62" i="1"/>
  <c r="AD61" i="1"/>
  <c r="AD132" i="1"/>
  <c r="AD192" i="1"/>
  <c r="AD60" i="1"/>
  <c r="AD131" i="1"/>
  <c r="AD59" i="1"/>
  <c r="AD58" i="1"/>
  <c r="AD168" i="1"/>
  <c r="AD57" i="1"/>
  <c r="AD167" i="1"/>
  <c r="AD56" i="1"/>
  <c r="AD55" i="1"/>
  <c r="AD189" i="1"/>
  <c r="AD120" i="1"/>
  <c r="AD130" i="1"/>
  <c r="AD4" i="1"/>
  <c r="AD3" i="1"/>
  <c r="AB160" i="1" l="1"/>
  <c r="AB194" i="1"/>
  <c r="Y162" i="1"/>
  <c r="AP162" i="1" s="1"/>
  <c r="Y160" i="1"/>
  <c r="Y194" i="1"/>
  <c r="V181" i="1"/>
  <c r="AP181" i="1" s="1"/>
  <c r="V160" i="1"/>
  <c r="V156" i="1"/>
  <c r="V193" i="1"/>
  <c r="S194" i="1"/>
  <c r="P165" i="1"/>
  <c r="P129" i="1"/>
  <c r="P156" i="1"/>
  <c r="P194" i="1"/>
  <c r="E51" i="2"/>
  <c r="B51" i="2"/>
  <c r="E47" i="2"/>
  <c r="B47" i="2"/>
  <c r="E46" i="2"/>
  <c r="B46" i="2"/>
  <c r="B41" i="2"/>
  <c r="E40" i="2"/>
  <c r="B40" i="2"/>
  <c r="H22" i="2"/>
  <c r="E23" i="2"/>
  <c r="E22" i="2"/>
  <c r="B23" i="2"/>
  <c r="B22" i="2"/>
  <c r="H18" i="2"/>
  <c r="H14" i="2"/>
  <c r="E19" i="2"/>
  <c r="B19" i="2"/>
  <c r="E18" i="2"/>
  <c r="B18" i="2"/>
  <c r="B14" i="2"/>
  <c r="E10" i="2"/>
  <c r="B10" i="2"/>
  <c r="E6" i="2"/>
  <c r="B6" i="2"/>
  <c r="G185" i="1"/>
  <c r="G188" i="1"/>
  <c r="H188" i="1" s="1"/>
  <c r="I188" i="1" s="1"/>
  <c r="J188" i="1" s="1"/>
  <c r="G187" i="1"/>
  <c r="G166" i="1"/>
  <c r="H166" i="1" s="1"/>
  <c r="G186" i="1"/>
  <c r="G51" i="1"/>
  <c r="G158" i="1"/>
  <c r="H158" i="1" s="1"/>
  <c r="I158" i="1" s="1"/>
  <c r="G50" i="1"/>
  <c r="G49" i="1"/>
  <c r="H49" i="1" s="1"/>
  <c r="G48" i="1"/>
  <c r="H48" i="1" s="1"/>
  <c r="G165" i="1"/>
  <c r="H165" i="1" s="1"/>
  <c r="I165" i="1" s="1"/>
  <c r="G119" i="1"/>
  <c r="G118" i="1"/>
  <c r="G179" i="1"/>
  <c r="G37" i="1"/>
  <c r="G38" i="1"/>
  <c r="H38" i="1" s="1"/>
  <c r="G157" i="1"/>
  <c r="G36" i="1"/>
  <c r="G35" i="1"/>
  <c r="G117" i="1"/>
  <c r="G129" i="1"/>
  <c r="G47" i="1"/>
  <c r="G34" i="1"/>
  <c r="G178" i="1"/>
  <c r="G33" i="1"/>
  <c r="G32" i="1"/>
  <c r="G156" i="1"/>
  <c r="G31" i="1"/>
  <c r="H31" i="1" s="1"/>
  <c r="G116" i="1"/>
  <c r="G115" i="1"/>
  <c r="H115" i="1" s="1"/>
  <c r="G30" i="1"/>
  <c r="G155" i="1"/>
  <c r="G114" i="1"/>
  <c r="G29" i="1"/>
  <c r="G113" i="1"/>
  <c r="G112" i="1"/>
  <c r="H112" i="1" s="1"/>
  <c r="G28" i="1"/>
  <c r="G111" i="1"/>
  <c r="G46" i="1"/>
  <c r="G110" i="1"/>
  <c r="H110" i="1" s="1"/>
  <c r="I110" i="1" s="1"/>
  <c r="G27" i="1"/>
  <c r="H27" i="1" s="1"/>
  <c r="G53" i="1"/>
  <c r="H53" i="1" s="1"/>
  <c r="G26" i="1"/>
  <c r="G154" i="1"/>
  <c r="G45" i="1"/>
  <c r="G25" i="1"/>
  <c r="G164" i="1"/>
  <c r="G109" i="1"/>
  <c r="G182" i="1"/>
  <c r="G54" i="1"/>
  <c r="G24" i="1"/>
  <c r="G23" i="1"/>
  <c r="H23" i="1" s="1"/>
  <c r="G108" i="1"/>
  <c r="G163" i="1"/>
  <c r="G107" i="1"/>
  <c r="H107" i="1" s="1"/>
  <c r="G44" i="1"/>
  <c r="H44" i="1" s="1"/>
  <c r="I44" i="1" s="1"/>
  <c r="G128" i="1"/>
  <c r="G127" i="1"/>
  <c r="H127" i="1" s="1"/>
  <c r="G106" i="1"/>
  <c r="G22" i="1"/>
  <c r="G21" i="1"/>
  <c r="G20" i="1"/>
  <c r="H20" i="1" s="1"/>
  <c r="I20" i="1" s="1"/>
  <c r="G105" i="1"/>
  <c r="H105" i="1" s="1"/>
  <c r="G19" i="1"/>
  <c r="G18" i="1"/>
  <c r="H18" i="1" s="1"/>
  <c r="G17" i="1"/>
  <c r="H17" i="1" s="1"/>
  <c r="I17" i="1" s="1"/>
  <c r="J17" i="1" s="1"/>
  <c r="G16" i="1"/>
  <c r="G15" i="1"/>
  <c r="H15" i="1" s="1"/>
  <c r="I15" i="1" s="1"/>
  <c r="G104" i="1"/>
  <c r="G103" i="1"/>
  <c r="G102" i="1"/>
  <c r="H102" i="1" s="1"/>
  <c r="I102" i="1" s="1"/>
  <c r="G162" i="1"/>
  <c r="G126" i="1"/>
  <c r="H126" i="1" s="1"/>
  <c r="H125" i="1"/>
  <c r="G125" i="1"/>
  <c r="G124" i="1"/>
  <c r="G14" i="1"/>
  <c r="G13" i="1"/>
  <c r="G12" i="1"/>
  <c r="G153" i="1"/>
  <c r="G152" i="1"/>
  <c r="G151" i="1"/>
  <c r="G123" i="1"/>
  <c r="G177" i="1"/>
  <c r="G43" i="1"/>
  <c r="G122" i="1"/>
  <c r="G11" i="1"/>
  <c r="H11" i="1" s="1"/>
  <c r="I11" i="1" s="1"/>
  <c r="G150" i="1"/>
  <c r="G184" i="1"/>
  <c r="G42" i="1"/>
  <c r="G176" i="1"/>
  <c r="H176" i="1" s="1"/>
  <c r="G41" i="1"/>
  <c r="H41" i="1" s="1"/>
  <c r="I41" i="1" s="1"/>
  <c r="G175" i="1"/>
  <c r="H175" i="1" s="1"/>
  <c r="G101" i="1"/>
  <c r="G149" i="1"/>
  <c r="H149" i="1" s="1"/>
  <c r="G10" i="1"/>
  <c r="G190" i="1"/>
  <c r="H190" i="1" s="1"/>
  <c r="G40" i="1"/>
  <c r="H40" i="1" s="1"/>
  <c r="G100" i="1"/>
  <c r="G148" i="1"/>
  <c r="H148" i="1" s="1"/>
  <c r="G191" i="1"/>
  <c r="H191" i="1" s="1"/>
  <c r="G9" i="1"/>
  <c r="G174" i="1"/>
  <c r="G173" i="1"/>
  <c r="H173" i="1" s="1"/>
  <c r="I173" i="1" s="1"/>
  <c r="G8" i="1"/>
  <c r="G172" i="1"/>
  <c r="G7" i="1"/>
  <c r="H7" i="1" s="1"/>
  <c r="G147" i="1"/>
  <c r="G146" i="1"/>
  <c r="G99" i="1"/>
  <c r="G98" i="1"/>
  <c r="G161" i="1"/>
  <c r="G145" i="1"/>
  <c r="G6" i="1"/>
  <c r="G5" i="1"/>
  <c r="G183" i="1"/>
  <c r="H183" i="1" s="1"/>
  <c r="G52" i="1"/>
  <c r="G144" i="1"/>
  <c r="G39" i="1"/>
  <c r="G97" i="1"/>
  <c r="G96" i="1"/>
  <c r="G95" i="1"/>
  <c r="G143" i="1"/>
  <c r="H143" i="1" s="1"/>
  <c r="G94" i="1"/>
  <c r="G93" i="1"/>
  <c r="G171" i="1"/>
  <c r="G142" i="1"/>
  <c r="G160" i="1"/>
  <c r="G141" i="1"/>
  <c r="G92" i="1"/>
  <c r="H92" i="1" s="1"/>
  <c r="I92" i="1" s="1"/>
  <c r="G91" i="1"/>
  <c r="G193" i="1"/>
  <c r="G90" i="1"/>
  <c r="G89" i="1"/>
  <c r="G88" i="1"/>
  <c r="G87" i="1"/>
  <c r="G86" i="1"/>
  <c r="H86" i="1" s="1"/>
  <c r="H121" i="1"/>
  <c r="I121" i="1" s="1"/>
  <c r="G121" i="1"/>
  <c r="G85" i="1"/>
  <c r="G140" i="1"/>
  <c r="H140" i="1" s="1"/>
  <c r="G84" i="1"/>
  <c r="G139" i="1"/>
  <c r="H139" i="1" s="1"/>
  <c r="G181" i="1"/>
  <c r="H181" i="1" s="1"/>
  <c r="G83" i="1"/>
  <c r="G82" i="1"/>
  <c r="G138" i="1"/>
  <c r="G81" i="1"/>
  <c r="G80" i="1"/>
  <c r="G79" i="1"/>
  <c r="H79" i="1" s="1"/>
  <c r="G194" i="1"/>
  <c r="H194" i="1" s="1"/>
  <c r="I194" i="1" s="1"/>
  <c r="G78" i="1"/>
  <c r="G77" i="1"/>
  <c r="G180" i="1"/>
  <c r="G137" i="1"/>
  <c r="G76" i="1"/>
  <c r="G75" i="1"/>
  <c r="H75" i="1" s="1"/>
  <c r="G74" i="1"/>
  <c r="G73" i="1"/>
  <c r="G170" i="1"/>
  <c r="G72" i="1"/>
  <c r="G136" i="1"/>
  <c r="H136" i="1" s="1"/>
  <c r="G71" i="1"/>
  <c r="G70" i="1"/>
  <c r="H70" i="1" s="1"/>
  <c r="G69" i="1"/>
  <c r="G135" i="1"/>
  <c r="G68" i="1"/>
  <c r="H68" i="1" s="1"/>
  <c r="G67" i="1"/>
  <c r="H67" i="1" s="1"/>
  <c r="G169" i="1"/>
  <c r="G159" i="1"/>
  <c r="H159" i="1" s="1"/>
  <c r="I159" i="1" s="1"/>
  <c r="G66" i="1"/>
  <c r="G134" i="1"/>
  <c r="G65" i="1"/>
  <c r="H65" i="1" s="1"/>
  <c r="I65" i="1" s="1"/>
  <c r="J65" i="1" s="1"/>
  <c r="G64" i="1"/>
  <c r="G63" i="1"/>
  <c r="G133" i="1"/>
  <c r="G62" i="1"/>
  <c r="H62" i="1" s="1"/>
  <c r="G61" i="1"/>
  <c r="H61" i="1" s="1"/>
  <c r="G132" i="1"/>
  <c r="G192" i="1"/>
  <c r="G60" i="1"/>
  <c r="G131" i="1"/>
  <c r="G59" i="1"/>
  <c r="G58" i="1"/>
  <c r="G168" i="1"/>
  <c r="G57" i="1"/>
  <c r="G167" i="1"/>
  <c r="G56" i="1"/>
  <c r="G55" i="1"/>
  <c r="H55" i="1" s="1"/>
  <c r="G189" i="1"/>
  <c r="G120" i="1"/>
  <c r="H120" i="1" s="1"/>
  <c r="G130" i="1"/>
  <c r="G4" i="1"/>
  <c r="H4" i="1" s="1"/>
  <c r="G3" i="1"/>
  <c r="I181" i="1" l="1"/>
  <c r="J181" i="1" s="1"/>
  <c r="H141" i="1"/>
  <c r="I141" i="1" s="1"/>
  <c r="J141" i="1" s="1"/>
  <c r="I115" i="1"/>
  <c r="J115" i="1" s="1"/>
  <c r="K115" i="1" s="1"/>
  <c r="I143" i="1"/>
  <c r="J143" i="1" s="1"/>
  <c r="I48" i="1"/>
  <c r="J48" i="1" s="1"/>
  <c r="H156" i="1"/>
  <c r="I156" i="1" s="1"/>
  <c r="J156" i="1" s="1"/>
  <c r="H122" i="1"/>
  <c r="I122" i="1" s="1"/>
  <c r="J122" i="1" s="1"/>
  <c r="H45" i="1"/>
  <c r="I45" i="1" s="1"/>
  <c r="H91" i="1"/>
  <c r="I91" i="1" s="1"/>
  <c r="H129" i="1"/>
  <c r="J129" i="1" s="1"/>
  <c r="K129" i="1" s="1"/>
  <c r="I129" i="1"/>
  <c r="I149" i="1"/>
  <c r="J149" i="1" s="1"/>
  <c r="J173" i="1"/>
  <c r="K173" i="1" s="1"/>
  <c r="H46" i="1"/>
  <c r="I46" i="1" s="1"/>
  <c r="J46" i="1" s="1"/>
  <c r="K46" i="1" s="1"/>
  <c r="H184" i="1"/>
  <c r="I67" i="1"/>
  <c r="J67" i="1" s="1"/>
  <c r="H106" i="1"/>
  <c r="I106" i="1" s="1"/>
  <c r="H26" i="1"/>
  <c r="I26" i="1" s="1"/>
  <c r="J26" i="1" s="1"/>
  <c r="K26" i="1" s="1"/>
  <c r="H114" i="1"/>
  <c r="I114" i="1"/>
  <c r="H178" i="1"/>
  <c r="I40" i="1"/>
  <c r="J40" i="1" s="1"/>
  <c r="H89" i="1"/>
  <c r="I62" i="1"/>
  <c r="J62" i="1" s="1"/>
  <c r="K62" i="1" s="1"/>
  <c r="H10" i="1"/>
  <c r="I10" i="1" s="1"/>
  <c r="H108" i="1"/>
  <c r="I70" i="1"/>
  <c r="J70" i="1" s="1"/>
  <c r="K70" i="1" s="1"/>
  <c r="I18" i="1"/>
  <c r="J18" i="1" s="1"/>
  <c r="K18" i="1" s="1"/>
  <c r="H66" i="1"/>
  <c r="I75" i="1"/>
  <c r="H180" i="1"/>
  <c r="H174" i="1"/>
  <c r="H152" i="1"/>
  <c r="H14" i="1"/>
  <c r="H104" i="1"/>
  <c r="H182" i="1"/>
  <c r="I182" i="1"/>
  <c r="I53" i="1"/>
  <c r="I112" i="1"/>
  <c r="J112" i="1" s="1"/>
  <c r="I120" i="1"/>
  <c r="J120" i="1" s="1"/>
  <c r="H56" i="1"/>
  <c r="I56" i="1" s="1"/>
  <c r="J56" i="1" s="1"/>
  <c r="H59" i="1"/>
  <c r="H192" i="1"/>
  <c r="H135" i="1"/>
  <c r="H72" i="1"/>
  <c r="H88" i="1"/>
  <c r="I88" i="1" s="1"/>
  <c r="J88" i="1" s="1"/>
  <c r="H193" i="1"/>
  <c r="I193" i="1" s="1"/>
  <c r="H142" i="1"/>
  <c r="I142" i="1" s="1"/>
  <c r="H161" i="1"/>
  <c r="I161" i="1" s="1"/>
  <c r="H177" i="1"/>
  <c r="H162" i="1"/>
  <c r="I105" i="1"/>
  <c r="J105" i="1" s="1"/>
  <c r="I166" i="1"/>
  <c r="H168" i="1"/>
  <c r="I168" i="1" s="1"/>
  <c r="H76" i="1"/>
  <c r="I76" i="1" s="1"/>
  <c r="H80" i="1"/>
  <c r="H82" i="1"/>
  <c r="I140" i="1"/>
  <c r="J140" i="1" s="1"/>
  <c r="K140" i="1" s="1"/>
  <c r="H96" i="1"/>
  <c r="H144" i="1"/>
  <c r="H5" i="1"/>
  <c r="I5" i="1" s="1"/>
  <c r="H8" i="1"/>
  <c r="I8" i="1" s="1"/>
  <c r="H118" i="1"/>
  <c r="H189" i="1"/>
  <c r="I189" i="1" s="1"/>
  <c r="J189" i="1" s="1"/>
  <c r="K189" i="1" s="1"/>
  <c r="H131" i="1"/>
  <c r="H63" i="1"/>
  <c r="I63" i="1" s="1"/>
  <c r="J63" i="1" s="1"/>
  <c r="H77" i="1"/>
  <c r="I77" i="1" s="1"/>
  <c r="J77" i="1" s="1"/>
  <c r="H98" i="1"/>
  <c r="I98" i="1" s="1"/>
  <c r="H100" i="1"/>
  <c r="I100" i="1" s="1"/>
  <c r="H163" i="1"/>
  <c r="I163" i="1" s="1"/>
  <c r="J163" i="1" s="1"/>
  <c r="H30" i="1"/>
  <c r="I118" i="1"/>
  <c r="J158" i="1"/>
  <c r="H167" i="1"/>
  <c r="I167" i="1" s="1"/>
  <c r="H134" i="1"/>
  <c r="J159" i="1"/>
  <c r="K159" i="1" s="1"/>
  <c r="H69" i="1"/>
  <c r="H71" i="1"/>
  <c r="I71" i="1" s="1"/>
  <c r="H170" i="1"/>
  <c r="H81" i="1"/>
  <c r="I139" i="1"/>
  <c r="J139" i="1" s="1"/>
  <c r="I86" i="1"/>
  <c r="J86" i="1" s="1"/>
  <c r="H97" i="1"/>
  <c r="H101" i="1"/>
  <c r="J41" i="1"/>
  <c r="K41" i="1" s="1"/>
  <c r="H12" i="1"/>
  <c r="I125" i="1"/>
  <c r="J125" i="1" s="1"/>
  <c r="H24" i="1"/>
  <c r="H58" i="1"/>
  <c r="I58" i="1" s="1"/>
  <c r="H64" i="1"/>
  <c r="H137" i="1"/>
  <c r="I137" i="1" s="1"/>
  <c r="H6" i="1"/>
  <c r="I6" i="1" s="1"/>
  <c r="H99" i="1"/>
  <c r="I7" i="1"/>
  <c r="J7" i="1" s="1"/>
  <c r="K7" i="1"/>
  <c r="I191" i="1"/>
  <c r="J191" i="1" s="1"/>
  <c r="H13" i="1"/>
  <c r="I13" i="1"/>
  <c r="H60" i="1"/>
  <c r="I60" i="1" s="1"/>
  <c r="H103" i="1"/>
  <c r="I55" i="1"/>
  <c r="J55" i="1" s="1"/>
  <c r="H133" i="1"/>
  <c r="I133" i="1" s="1"/>
  <c r="J133" i="1" s="1"/>
  <c r="I68" i="1"/>
  <c r="J68" i="1" s="1"/>
  <c r="I136" i="1"/>
  <c r="J136" i="1" s="1"/>
  <c r="K136" i="1" s="1"/>
  <c r="I79" i="1"/>
  <c r="H138" i="1"/>
  <c r="I138" i="1" s="1"/>
  <c r="H84" i="1"/>
  <c r="H90" i="1"/>
  <c r="I90" i="1" s="1"/>
  <c r="H160" i="1"/>
  <c r="I160" i="1" s="1"/>
  <c r="J160" i="1" s="1"/>
  <c r="H93" i="1"/>
  <c r="I93" i="1"/>
  <c r="H95" i="1"/>
  <c r="H145" i="1"/>
  <c r="H42" i="1"/>
  <c r="H150" i="1"/>
  <c r="I150" i="1" s="1"/>
  <c r="H21" i="1"/>
  <c r="I21" i="1" s="1"/>
  <c r="H32" i="1"/>
  <c r="H34" i="1"/>
  <c r="H35" i="1"/>
  <c r="I35" i="1" s="1"/>
  <c r="H123" i="1"/>
  <c r="H19" i="1"/>
  <c r="I19" i="1" s="1"/>
  <c r="H113" i="1"/>
  <c r="I113" i="1" s="1"/>
  <c r="H157" i="1"/>
  <c r="I157" i="1" s="1"/>
  <c r="K65" i="1"/>
  <c r="K181" i="1"/>
  <c r="H87" i="1"/>
  <c r="I87" i="1" s="1"/>
  <c r="H171" i="1"/>
  <c r="I171" i="1" s="1"/>
  <c r="H39" i="1"/>
  <c r="I39" i="1" s="1"/>
  <c r="H147" i="1"/>
  <c r="H9" i="1"/>
  <c r="I9" i="1" s="1"/>
  <c r="I176" i="1"/>
  <c r="J11" i="1"/>
  <c r="K11" i="1" s="1"/>
  <c r="J20" i="1"/>
  <c r="H128" i="1"/>
  <c r="H25" i="1"/>
  <c r="I25" i="1" s="1"/>
  <c r="H28" i="1"/>
  <c r="I28" i="1"/>
  <c r="H155" i="1"/>
  <c r="I31" i="1"/>
  <c r="J31" i="1" s="1"/>
  <c r="I4" i="1"/>
  <c r="H57" i="1"/>
  <c r="H132" i="1"/>
  <c r="H169" i="1"/>
  <c r="H73" i="1"/>
  <c r="H78" i="1"/>
  <c r="I78" i="1"/>
  <c r="H83" i="1"/>
  <c r="H85" i="1"/>
  <c r="H94" i="1"/>
  <c r="H52" i="1"/>
  <c r="H172" i="1"/>
  <c r="I172" i="1" s="1"/>
  <c r="H43" i="1"/>
  <c r="H124" i="1"/>
  <c r="J102" i="1"/>
  <c r="I107" i="1"/>
  <c r="J107" i="1" s="1"/>
  <c r="K107" i="1" s="1"/>
  <c r="H109" i="1"/>
  <c r="H29" i="1"/>
  <c r="H33" i="1"/>
  <c r="I38" i="1"/>
  <c r="J38" i="1" s="1"/>
  <c r="H179" i="1"/>
  <c r="J165" i="1"/>
  <c r="K165" i="1" s="1"/>
  <c r="K188" i="1"/>
  <c r="H116" i="1"/>
  <c r="H47" i="1"/>
  <c r="H51" i="1"/>
  <c r="H130" i="1"/>
  <c r="I61" i="1"/>
  <c r="J61" i="1" s="1"/>
  <c r="H74" i="1"/>
  <c r="J194" i="1"/>
  <c r="K194" i="1" s="1"/>
  <c r="J121" i="1"/>
  <c r="K121" i="1" s="1"/>
  <c r="J92" i="1"/>
  <c r="K92" i="1" s="1"/>
  <c r="I183" i="1"/>
  <c r="J183" i="1" s="1"/>
  <c r="K183" i="1" s="1"/>
  <c r="I190" i="1"/>
  <c r="J190" i="1" s="1"/>
  <c r="I175" i="1"/>
  <c r="H16" i="1"/>
  <c r="H22" i="1"/>
  <c r="J110" i="1"/>
  <c r="K110" i="1" s="1"/>
  <c r="H111" i="1"/>
  <c r="H117" i="1"/>
  <c r="I117" i="1" s="1"/>
  <c r="J117" i="1" s="1"/>
  <c r="H50" i="1"/>
  <c r="I50" i="1" s="1"/>
  <c r="H146" i="1"/>
  <c r="I148" i="1"/>
  <c r="J176" i="1"/>
  <c r="K176" i="1" s="1"/>
  <c r="H151" i="1"/>
  <c r="H153" i="1"/>
  <c r="K17" i="1"/>
  <c r="I127" i="1"/>
  <c r="J127" i="1" s="1"/>
  <c r="I23" i="1"/>
  <c r="J23" i="1" s="1"/>
  <c r="H186" i="1"/>
  <c r="H187" i="1"/>
  <c r="I126" i="1"/>
  <c r="J126" i="1" s="1"/>
  <c r="J44" i="1"/>
  <c r="H54" i="1"/>
  <c r="H164" i="1"/>
  <c r="I164" i="1" s="1"/>
  <c r="H154" i="1"/>
  <c r="I27" i="1"/>
  <c r="J27" i="1" s="1"/>
  <c r="H36" i="1"/>
  <c r="H37" i="1"/>
  <c r="H119" i="1"/>
  <c r="I49" i="1"/>
  <c r="J15" i="1"/>
  <c r="K15" i="1" s="1"/>
  <c r="J166" i="1"/>
  <c r="H185" i="1"/>
  <c r="H3" i="1"/>
  <c r="I3" i="1" s="1"/>
  <c r="K105" i="1" l="1"/>
  <c r="L105" i="1" s="1"/>
  <c r="AN105" i="1" s="1"/>
  <c r="AO105" i="1" s="1"/>
  <c r="L181" i="1"/>
  <c r="AK181" i="1" s="1"/>
  <c r="J142" i="1"/>
  <c r="K142" i="1" s="1"/>
  <c r="J9" i="1"/>
  <c r="L115" i="1"/>
  <c r="O115" i="1" s="1"/>
  <c r="P115" i="1" s="1"/>
  <c r="L159" i="1"/>
  <c r="AK159" i="1" s="1"/>
  <c r="K143" i="1"/>
  <c r="L143" i="1" s="1"/>
  <c r="J5" i="1"/>
  <c r="K48" i="1"/>
  <c r="J50" i="1"/>
  <c r="J28" i="1"/>
  <c r="K67" i="1"/>
  <c r="L67" i="1" s="1"/>
  <c r="K125" i="1"/>
  <c r="J118" i="1"/>
  <c r="K149" i="1"/>
  <c r="L149" i="1" s="1"/>
  <c r="K141" i="1"/>
  <c r="L141" i="1" s="1"/>
  <c r="AN141" i="1" s="1"/>
  <c r="L173" i="1"/>
  <c r="AN173" i="1" s="1"/>
  <c r="AO173" i="1" s="1"/>
  <c r="J6" i="1"/>
  <c r="K6" i="1" s="1"/>
  <c r="K40" i="1"/>
  <c r="L40" i="1" s="1"/>
  <c r="J91" i="1"/>
  <c r="K91" i="1" s="1"/>
  <c r="L194" i="1"/>
  <c r="AN194" i="1" s="1"/>
  <c r="R194" i="1"/>
  <c r="J10" i="1"/>
  <c r="K10" i="1"/>
  <c r="L62" i="1"/>
  <c r="R62" i="1" s="1"/>
  <c r="S62" i="1" s="1"/>
  <c r="L129" i="1"/>
  <c r="AN183" i="1"/>
  <c r="AO183" i="1" s="1"/>
  <c r="L26" i="1"/>
  <c r="R26" i="1" s="1"/>
  <c r="S26" i="1" s="1"/>
  <c r="AN26" i="1"/>
  <c r="AO26" i="1" s="1"/>
  <c r="L189" i="1"/>
  <c r="AN189" i="1"/>
  <c r="L110" i="1"/>
  <c r="AO110" i="1" s="1"/>
  <c r="AH181" i="1"/>
  <c r="AA181" i="1"/>
  <c r="X181" i="1"/>
  <c r="O181" i="1"/>
  <c r="U181" i="1"/>
  <c r="AN181" i="1"/>
  <c r="R181" i="1"/>
  <c r="I89" i="1"/>
  <c r="J89" i="1" s="1"/>
  <c r="J114" i="1"/>
  <c r="K114" i="1" s="1"/>
  <c r="L65" i="1"/>
  <c r="AN65" i="1"/>
  <c r="R65" i="1"/>
  <c r="S65" i="1" s="1"/>
  <c r="I144" i="1"/>
  <c r="L140" i="1"/>
  <c r="AN140" i="1" s="1"/>
  <c r="I108" i="1"/>
  <c r="J108" i="1" s="1"/>
  <c r="K108" i="1" s="1"/>
  <c r="K122" i="1"/>
  <c r="L46" i="1"/>
  <c r="AN46" i="1" s="1"/>
  <c r="I34" i="1"/>
  <c r="J34" i="1" s="1"/>
  <c r="AN159" i="1"/>
  <c r="AO159" i="1" s="1"/>
  <c r="R159" i="1"/>
  <c r="S159" i="1" s="1"/>
  <c r="K31" i="1"/>
  <c r="K166" i="1"/>
  <c r="K61" i="1"/>
  <c r="I184" i="1"/>
  <c r="L121" i="1"/>
  <c r="L7" i="1"/>
  <c r="AN7" i="1" s="1"/>
  <c r="AO7" i="1" s="1"/>
  <c r="R173" i="1"/>
  <c r="S173" i="1" s="1"/>
  <c r="I154" i="1"/>
  <c r="K190" i="1"/>
  <c r="L190" i="1" s="1"/>
  <c r="L165" i="1"/>
  <c r="AN165" i="1" s="1"/>
  <c r="AO165" i="1" s="1"/>
  <c r="J45" i="1"/>
  <c r="K45" i="1" s="1"/>
  <c r="I178" i="1"/>
  <c r="J178" i="1" s="1"/>
  <c r="U173" i="1"/>
  <c r="V173" i="1" s="1"/>
  <c r="AA173" i="1"/>
  <c r="AB173" i="1" s="1"/>
  <c r="X173" i="1"/>
  <c r="Y173" i="1" s="1"/>
  <c r="O173" i="1"/>
  <c r="P173" i="1" s="1"/>
  <c r="L166" i="1"/>
  <c r="AK115" i="1"/>
  <c r="AL115" i="1" s="1"/>
  <c r="AA115" i="1"/>
  <c r="AB115" i="1" s="1"/>
  <c r="X115" i="1"/>
  <c r="Y115" i="1" s="1"/>
  <c r="U115" i="1"/>
  <c r="V115" i="1" s="1"/>
  <c r="L48" i="1"/>
  <c r="AN48" i="1" s="1"/>
  <c r="AO48" i="1" s="1"/>
  <c r="K28" i="1"/>
  <c r="J171" i="1"/>
  <c r="K171" i="1" s="1"/>
  <c r="I66" i="1"/>
  <c r="J66" i="1" s="1"/>
  <c r="K66" i="1" s="1"/>
  <c r="I99" i="1"/>
  <c r="J99" i="1" s="1"/>
  <c r="J193" i="1"/>
  <c r="K193" i="1" s="1"/>
  <c r="R115" i="1"/>
  <c r="S115" i="1" s="1"/>
  <c r="O159" i="1"/>
  <c r="P159" i="1" s="1"/>
  <c r="L188" i="1"/>
  <c r="AN188" i="1" s="1"/>
  <c r="R188" i="1"/>
  <c r="S188" i="1" s="1"/>
  <c r="AN142" i="1"/>
  <c r="L17" i="1"/>
  <c r="R17" i="1" s="1"/>
  <c r="S17" i="1" s="1"/>
  <c r="J76" i="1"/>
  <c r="K76" i="1" s="1"/>
  <c r="J106" i="1"/>
  <c r="J21" i="1"/>
  <c r="K21" i="1" s="1"/>
  <c r="K63" i="1"/>
  <c r="J49" i="1"/>
  <c r="K49" i="1" s="1"/>
  <c r="K156" i="1"/>
  <c r="L156" i="1" s="1"/>
  <c r="I94" i="1"/>
  <c r="J94" i="1" s="1"/>
  <c r="I119" i="1"/>
  <c r="J119" i="1" s="1"/>
  <c r="K117" i="1"/>
  <c r="I33" i="1"/>
  <c r="J4" i="1"/>
  <c r="K4" i="1" s="1"/>
  <c r="L176" i="1"/>
  <c r="I64" i="1"/>
  <c r="L11" i="1"/>
  <c r="AN11" i="1" s="1"/>
  <c r="AO11" i="1" s="1"/>
  <c r="I80" i="1"/>
  <c r="J80" i="1" s="1"/>
  <c r="I177" i="1"/>
  <c r="J177" i="1" s="1"/>
  <c r="I59" i="1"/>
  <c r="J59" i="1" s="1"/>
  <c r="I145" i="1"/>
  <c r="J145" i="1" s="1"/>
  <c r="I187" i="1"/>
  <c r="J187" i="1" s="1"/>
  <c r="K68" i="1"/>
  <c r="I54" i="1"/>
  <c r="J54" i="1" s="1"/>
  <c r="K120" i="1"/>
  <c r="L120" i="1" s="1"/>
  <c r="K112" i="1"/>
  <c r="K44" i="1"/>
  <c r="K127" i="1"/>
  <c r="J78" i="1"/>
  <c r="K78" i="1" s="1"/>
  <c r="J138" i="1"/>
  <c r="K138" i="1" s="1"/>
  <c r="I97" i="1"/>
  <c r="J97" i="1" s="1"/>
  <c r="I96" i="1"/>
  <c r="J96" i="1" s="1"/>
  <c r="J53" i="1"/>
  <c r="K53" i="1" s="1"/>
  <c r="J19" i="1"/>
  <c r="K19" i="1" s="1"/>
  <c r="I103" i="1"/>
  <c r="I24" i="1"/>
  <c r="J24" i="1" s="1"/>
  <c r="I81" i="1"/>
  <c r="K118" i="1"/>
  <c r="K5" i="1"/>
  <c r="I72" i="1"/>
  <c r="J72" i="1" s="1"/>
  <c r="I104" i="1"/>
  <c r="J104" i="1" s="1"/>
  <c r="I111" i="1"/>
  <c r="J111" i="1" s="1"/>
  <c r="L92" i="1"/>
  <c r="AN92" i="1" s="1"/>
  <c r="I130" i="1"/>
  <c r="J130" i="1" s="1"/>
  <c r="K102" i="1"/>
  <c r="L102" i="1" s="1"/>
  <c r="I128" i="1"/>
  <c r="I123" i="1"/>
  <c r="I131" i="1"/>
  <c r="J25" i="1"/>
  <c r="K25" i="1" s="1"/>
  <c r="J172" i="1"/>
  <c r="K172" i="1" s="1"/>
  <c r="I169" i="1"/>
  <c r="I32" i="1"/>
  <c r="J32" i="1" s="1"/>
  <c r="K32" i="1" s="1"/>
  <c r="J90" i="1"/>
  <c r="K90" i="1" s="1"/>
  <c r="L18" i="1"/>
  <c r="AN18" i="1" s="1"/>
  <c r="AO18" i="1" s="1"/>
  <c r="I170" i="1"/>
  <c r="J168" i="1"/>
  <c r="I30" i="1"/>
  <c r="L142" i="1"/>
  <c r="R142" i="1" s="1"/>
  <c r="S142" i="1" s="1"/>
  <c r="J161" i="1"/>
  <c r="K161" i="1" s="1"/>
  <c r="J182" i="1"/>
  <c r="K182" i="1" s="1"/>
  <c r="J75" i="1"/>
  <c r="K75" i="1" s="1"/>
  <c r="K158" i="1"/>
  <c r="K27" i="1"/>
  <c r="L41" i="1"/>
  <c r="AN41" i="1" s="1"/>
  <c r="K23" i="1"/>
  <c r="I153" i="1"/>
  <c r="J153" i="1" s="1"/>
  <c r="I51" i="1"/>
  <c r="I116" i="1"/>
  <c r="J116" i="1" s="1"/>
  <c r="I179" i="1"/>
  <c r="J179" i="1" s="1"/>
  <c r="I109" i="1"/>
  <c r="L28" i="1"/>
  <c r="J113" i="1"/>
  <c r="K113" i="1" s="1"/>
  <c r="J87" i="1"/>
  <c r="K87" i="1" s="1"/>
  <c r="J150" i="1"/>
  <c r="K150" i="1" s="1"/>
  <c r="J71" i="1"/>
  <c r="K71" i="1" s="1"/>
  <c r="K163" i="1"/>
  <c r="L163" i="1" s="1"/>
  <c r="I135" i="1"/>
  <c r="I174" i="1"/>
  <c r="L70" i="1"/>
  <c r="AN70" i="1" s="1"/>
  <c r="I186" i="1"/>
  <c r="J175" i="1"/>
  <c r="K175" i="1" s="1"/>
  <c r="K38" i="1"/>
  <c r="L107" i="1"/>
  <c r="AN107" i="1" s="1"/>
  <c r="AO107" i="1" s="1"/>
  <c r="J39" i="1"/>
  <c r="K39" i="1" s="1"/>
  <c r="I83" i="1"/>
  <c r="I132" i="1"/>
  <c r="J132" i="1" s="1"/>
  <c r="I147" i="1"/>
  <c r="J147" i="1" s="1"/>
  <c r="I42" i="1"/>
  <c r="K160" i="1"/>
  <c r="I84" i="1"/>
  <c r="K20" i="1"/>
  <c r="K55" i="1"/>
  <c r="L125" i="1"/>
  <c r="I69" i="1"/>
  <c r="J69" i="1" s="1"/>
  <c r="J8" i="1"/>
  <c r="K8" i="1" s="1"/>
  <c r="I162" i="1"/>
  <c r="J162" i="1" s="1"/>
  <c r="K88" i="1"/>
  <c r="L88" i="1" s="1"/>
  <c r="I192" i="1"/>
  <c r="J192" i="1" s="1"/>
  <c r="I152" i="1"/>
  <c r="J152" i="1" s="1"/>
  <c r="J79" i="1"/>
  <c r="K79" i="1" s="1"/>
  <c r="I185" i="1"/>
  <c r="J185" i="1" s="1"/>
  <c r="J148" i="1"/>
  <c r="I124" i="1"/>
  <c r="J124" i="1" s="1"/>
  <c r="I37" i="1"/>
  <c r="J164" i="1"/>
  <c r="K164" i="1" s="1"/>
  <c r="I36" i="1"/>
  <c r="I151" i="1"/>
  <c r="I47" i="1"/>
  <c r="I22" i="1"/>
  <c r="I74" i="1"/>
  <c r="J74" i="1" s="1"/>
  <c r="I43" i="1"/>
  <c r="J43" i="1" s="1"/>
  <c r="I57" i="1"/>
  <c r="J57" i="1" s="1"/>
  <c r="I155" i="1"/>
  <c r="J155" i="1" s="1"/>
  <c r="J157" i="1"/>
  <c r="K157" i="1" s="1"/>
  <c r="J35" i="1"/>
  <c r="K35" i="1" s="1"/>
  <c r="L136" i="1"/>
  <c r="AN136" i="1" s="1"/>
  <c r="J98" i="1"/>
  <c r="J100" i="1"/>
  <c r="K100" i="1" s="1"/>
  <c r="K56" i="1"/>
  <c r="L56" i="1" s="1"/>
  <c r="L183" i="1"/>
  <c r="K133" i="1"/>
  <c r="J93" i="1"/>
  <c r="K93" i="1" s="1"/>
  <c r="J13" i="1"/>
  <c r="K13" i="1" s="1"/>
  <c r="K86" i="1"/>
  <c r="I180" i="1"/>
  <c r="J180" i="1" s="1"/>
  <c r="K180" i="1" s="1"/>
  <c r="L15" i="1"/>
  <c r="AN15" i="1" s="1"/>
  <c r="AO15" i="1" s="1"/>
  <c r="K126" i="1"/>
  <c r="L126" i="1" s="1"/>
  <c r="I73" i="1"/>
  <c r="J73" i="1" s="1"/>
  <c r="J60" i="1"/>
  <c r="K60" i="1" s="1"/>
  <c r="J137" i="1"/>
  <c r="J58" i="1"/>
  <c r="I12" i="1"/>
  <c r="J12" i="1" s="1"/>
  <c r="I101" i="1"/>
  <c r="J167" i="1"/>
  <c r="K167" i="1" s="1"/>
  <c r="K77" i="1"/>
  <c r="I82" i="1"/>
  <c r="I14" i="1"/>
  <c r="J14" i="1" s="1"/>
  <c r="I95" i="1"/>
  <c r="I146" i="1"/>
  <c r="J146" i="1" s="1"/>
  <c r="I16" i="1"/>
  <c r="I29" i="1"/>
  <c r="J29" i="1" s="1"/>
  <c r="I52" i="1"/>
  <c r="I85" i="1"/>
  <c r="J85" i="1" s="1"/>
  <c r="K9" i="1"/>
  <c r="K191" i="1"/>
  <c r="K139" i="1"/>
  <c r="L139" i="1" s="1"/>
  <c r="I134" i="1"/>
  <c r="J3" i="1"/>
  <c r="K3" i="1" s="1"/>
  <c r="AO115" i="1" l="1"/>
  <c r="AP115" i="1" s="1"/>
  <c r="U159" i="1"/>
  <c r="V159" i="1" s="1"/>
  <c r="AH115" i="1"/>
  <c r="AI115" i="1" s="1"/>
  <c r="AA159" i="1"/>
  <c r="AB159" i="1" s="1"/>
  <c r="AH159" i="1"/>
  <c r="AI159" i="1" s="1"/>
  <c r="AN62" i="1"/>
  <c r="X159" i="1"/>
  <c r="Y159" i="1" s="1"/>
  <c r="AP159" i="1" s="1"/>
  <c r="K152" i="1"/>
  <c r="AA143" i="1"/>
  <c r="AB143" i="1" s="1"/>
  <c r="AK143" i="1"/>
  <c r="AH143" i="1"/>
  <c r="AI143" i="1" s="1"/>
  <c r="U143" i="1"/>
  <c r="V143" i="1" s="1"/>
  <c r="R143" i="1"/>
  <c r="S143" i="1" s="1"/>
  <c r="AN143" i="1"/>
  <c r="L6" i="1"/>
  <c r="AN6" i="1" s="1"/>
  <c r="AO6" i="1" s="1"/>
  <c r="L50" i="1"/>
  <c r="K50" i="1"/>
  <c r="AA149" i="1"/>
  <c r="AB149" i="1" s="1"/>
  <c r="O149" i="1"/>
  <c r="P149" i="1" s="1"/>
  <c r="X149" i="1"/>
  <c r="Y149" i="1" s="1"/>
  <c r="AH149" i="1"/>
  <c r="AI149" i="1" s="1"/>
  <c r="R149" i="1"/>
  <c r="S149" i="1" s="1"/>
  <c r="AK149" i="1"/>
  <c r="AL149" i="1" s="1"/>
  <c r="U149" i="1"/>
  <c r="V149" i="1" s="1"/>
  <c r="L193" i="1"/>
  <c r="AA193" i="1" s="1"/>
  <c r="AB193" i="1" s="1"/>
  <c r="R136" i="1"/>
  <c r="S136" i="1" s="1"/>
  <c r="R67" i="1"/>
  <c r="S67" i="1" s="1"/>
  <c r="AN149" i="1"/>
  <c r="AO149" i="1" s="1"/>
  <c r="AN67" i="1"/>
  <c r="AH173" i="1"/>
  <c r="AI173" i="1" s="1"/>
  <c r="AP173" i="1" s="1"/>
  <c r="R70" i="1"/>
  <c r="S70" i="1" s="1"/>
  <c r="O143" i="1"/>
  <c r="P143" i="1" s="1"/>
  <c r="AN40" i="1"/>
  <c r="R46" i="1"/>
  <c r="S46" i="1" s="1"/>
  <c r="R48" i="1"/>
  <c r="S48" i="1" s="1"/>
  <c r="R107" i="1"/>
  <c r="S107" i="1" s="1"/>
  <c r="R40" i="1"/>
  <c r="S40" i="1" s="1"/>
  <c r="L25" i="1"/>
  <c r="AA25" i="1" s="1"/>
  <c r="AB25" i="1" s="1"/>
  <c r="K168" i="1"/>
  <c r="L168" i="1" s="1"/>
  <c r="AN17" i="1"/>
  <c r="AO17" i="1" s="1"/>
  <c r="AK173" i="1"/>
  <c r="AL173" i="1" s="1"/>
  <c r="X143" i="1"/>
  <c r="Y143" i="1" s="1"/>
  <c r="K155" i="1"/>
  <c r="L155" i="1" s="1"/>
  <c r="O155" i="1" s="1"/>
  <c r="P155" i="1" s="1"/>
  <c r="X155" i="1"/>
  <c r="Y155" i="1" s="1"/>
  <c r="U155" i="1"/>
  <c r="V155" i="1" s="1"/>
  <c r="AK88" i="1"/>
  <c r="AH88" i="1"/>
  <c r="AI88" i="1" s="1"/>
  <c r="U88" i="1"/>
  <c r="V88" i="1" s="1"/>
  <c r="X88" i="1"/>
  <c r="Y88" i="1" s="1"/>
  <c r="O88" i="1"/>
  <c r="P88" i="1" s="1"/>
  <c r="AA88" i="1"/>
  <c r="AB88" i="1" s="1"/>
  <c r="L21" i="1"/>
  <c r="AN21" i="1" s="1"/>
  <c r="AO21" i="1" s="1"/>
  <c r="AK126" i="1"/>
  <c r="AL126" i="1" s="1"/>
  <c r="AH126" i="1"/>
  <c r="AI126" i="1" s="1"/>
  <c r="X126" i="1"/>
  <c r="Y126" i="1" s="1"/>
  <c r="O126" i="1"/>
  <c r="P126" i="1" s="1"/>
  <c r="AA126" i="1"/>
  <c r="AB126" i="1" s="1"/>
  <c r="U126" i="1"/>
  <c r="V126" i="1" s="1"/>
  <c r="AK193" i="1"/>
  <c r="AH193" i="1"/>
  <c r="AI193" i="1" s="1"/>
  <c r="U193" i="1"/>
  <c r="L108" i="1"/>
  <c r="AN108" i="1" s="1"/>
  <c r="AO108" i="1" s="1"/>
  <c r="L150" i="1"/>
  <c r="AN150" i="1" s="1"/>
  <c r="AO150" i="1" s="1"/>
  <c r="L114" i="1"/>
  <c r="AH102" i="1"/>
  <c r="AI102" i="1" s="1"/>
  <c r="AK102" i="1"/>
  <c r="AA102" i="1"/>
  <c r="AB102" i="1" s="1"/>
  <c r="X102" i="1"/>
  <c r="Y102" i="1" s="1"/>
  <c r="U102" i="1"/>
  <c r="V102" i="1" s="1"/>
  <c r="O102" i="1"/>
  <c r="P102" i="1" s="1"/>
  <c r="K89" i="1"/>
  <c r="AK125" i="1"/>
  <c r="AH125" i="1"/>
  <c r="AI125" i="1" s="1"/>
  <c r="AA125" i="1"/>
  <c r="AB125" i="1" s="1"/>
  <c r="X125" i="1"/>
  <c r="Y125" i="1" s="1"/>
  <c r="O125" i="1"/>
  <c r="P125" i="1" s="1"/>
  <c r="U125" i="1"/>
  <c r="V125" i="1" s="1"/>
  <c r="AH56" i="1"/>
  <c r="AI56" i="1" s="1"/>
  <c r="AK56" i="1"/>
  <c r="AA56" i="1"/>
  <c r="AB56" i="1" s="1"/>
  <c r="U56" i="1"/>
  <c r="V56" i="1" s="1"/>
  <c r="O56" i="1"/>
  <c r="P56" i="1" s="1"/>
  <c r="X56" i="1"/>
  <c r="Y56" i="1" s="1"/>
  <c r="L53" i="1"/>
  <c r="AN53" i="1" s="1"/>
  <c r="R53" i="1"/>
  <c r="S53" i="1" s="1"/>
  <c r="L63" i="1"/>
  <c r="AN63" i="1" s="1"/>
  <c r="AK121" i="1"/>
  <c r="AH121" i="1"/>
  <c r="AI121" i="1" s="1"/>
  <c r="X121" i="1"/>
  <c r="Y121" i="1" s="1"/>
  <c r="AA121" i="1"/>
  <c r="AB121" i="1" s="1"/>
  <c r="O121" i="1"/>
  <c r="P121" i="1" s="1"/>
  <c r="U121" i="1"/>
  <c r="V121" i="1" s="1"/>
  <c r="L161" i="1"/>
  <c r="R161" i="1" s="1"/>
  <c r="S161" i="1" s="1"/>
  <c r="AK129" i="1"/>
  <c r="AH129" i="1"/>
  <c r="AI129" i="1" s="1"/>
  <c r="U129" i="1"/>
  <c r="V129" i="1" s="1"/>
  <c r="O129" i="1"/>
  <c r="X129" i="1"/>
  <c r="Y129" i="1" s="1"/>
  <c r="AA129" i="1"/>
  <c r="AB129" i="1" s="1"/>
  <c r="AK163" i="1"/>
  <c r="AL163" i="1" s="1"/>
  <c r="AH163" i="1"/>
  <c r="AI163" i="1" s="1"/>
  <c r="X163" i="1"/>
  <c r="Y163" i="1" s="1"/>
  <c r="U163" i="1"/>
  <c r="V163" i="1" s="1"/>
  <c r="AA163" i="1"/>
  <c r="AB163" i="1" s="1"/>
  <c r="O163" i="1"/>
  <c r="P163" i="1" s="1"/>
  <c r="AH140" i="1"/>
  <c r="AI140" i="1" s="1"/>
  <c r="AK140" i="1"/>
  <c r="AA140" i="1"/>
  <c r="AB140" i="1" s="1"/>
  <c r="U140" i="1"/>
  <c r="V140" i="1" s="1"/>
  <c r="X140" i="1"/>
  <c r="Y140" i="1" s="1"/>
  <c r="O140" i="1"/>
  <c r="P140" i="1" s="1"/>
  <c r="AK65" i="1"/>
  <c r="AH65" i="1"/>
  <c r="AI65" i="1" s="1"/>
  <c r="AA65" i="1"/>
  <c r="AB65" i="1" s="1"/>
  <c r="X65" i="1"/>
  <c r="Y65" i="1" s="1"/>
  <c r="U65" i="1"/>
  <c r="V65" i="1" s="1"/>
  <c r="O65" i="1"/>
  <c r="P65" i="1" s="1"/>
  <c r="AN129" i="1"/>
  <c r="AO129" i="1" s="1"/>
  <c r="J95" i="1"/>
  <c r="K95" i="1" s="1"/>
  <c r="L86" i="1"/>
  <c r="AN86" i="1" s="1"/>
  <c r="L76" i="1"/>
  <c r="AN76" i="1"/>
  <c r="R76" i="1"/>
  <c r="S76" i="1" s="1"/>
  <c r="L20" i="1"/>
  <c r="AN20" i="1" s="1"/>
  <c r="AO20" i="1" s="1"/>
  <c r="AK41" i="1"/>
  <c r="AL41" i="1" s="1"/>
  <c r="AH41" i="1"/>
  <c r="AI41" i="1" s="1"/>
  <c r="AA41" i="1"/>
  <c r="AB41" i="1" s="1"/>
  <c r="X41" i="1"/>
  <c r="Y41" i="1" s="1"/>
  <c r="U41" i="1"/>
  <c r="V41" i="1" s="1"/>
  <c r="O41" i="1"/>
  <c r="P41" i="1" s="1"/>
  <c r="AH142" i="1"/>
  <c r="AI142" i="1" s="1"/>
  <c r="AK142" i="1"/>
  <c r="U142" i="1"/>
  <c r="V142" i="1" s="1"/>
  <c r="X142" i="1"/>
  <c r="Y142" i="1" s="1"/>
  <c r="AA142" i="1"/>
  <c r="AB142" i="1" s="1"/>
  <c r="O142" i="1"/>
  <c r="P142" i="1" s="1"/>
  <c r="K97" i="1"/>
  <c r="L112" i="1"/>
  <c r="AO112" i="1" s="1"/>
  <c r="R112" i="1"/>
  <c r="S112" i="1" s="1"/>
  <c r="AK176" i="1"/>
  <c r="AL176" i="1" s="1"/>
  <c r="AH176" i="1"/>
  <c r="AI176" i="1" s="1"/>
  <c r="AA176" i="1"/>
  <c r="AB176" i="1" s="1"/>
  <c r="X176" i="1"/>
  <c r="Y176" i="1" s="1"/>
  <c r="O176" i="1"/>
  <c r="P176" i="1" s="1"/>
  <c r="U176" i="1"/>
  <c r="V176" i="1" s="1"/>
  <c r="AK120" i="1"/>
  <c r="AH120" i="1"/>
  <c r="AI120" i="1" s="1"/>
  <c r="U120" i="1"/>
  <c r="V120" i="1" s="1"/>
  <c r="O120" i="1"/>
  <c r="P120" i="1" s="1"/>
  <c r="AA120" i="1"/>
  <c r="AB120" i="1" s="1"/>
  <c r="X120" i="1"/>
  <c r="Y120" i="1" s="1"/>
  <c r="R105" i="1"/>
  <c r="S105" i="1" s="1"/>
  <c r="R165" i="1"/>
  <c r="S165" i="1" s="1"/>
  <c r="R7" i="1"/>
  <c r="S7" i="1" s="1"/>
  <c r="AN166" i="1"/>
  <c r="R166" i="1"/>
  <c r="K178" i="1"/>
  <c r="R176" i="1"/>
  <c r="S176" i="1" s="1"/>
  <c r="J184" i="1"/>
  <c r="K184" i="1" s="1"/>
  <c r="L77" i="1"/>
  <c r="R77" i="1" s="1"/>
  <c r="S77" i="1" s="1"/>
  <c r="AK107" i="1"/>
  <c r="AL107" i="1" s="1"/>
  <c r="AH107" i="1"/>
  <c r="AI107" i="1" s="1"/>
  <c r="X107" i="1"/>
  <c r="Y107" i="1" s="1"/>
  <c r="AA107" i="1"/>
  <c r="AB107" i="1" s="1"/>
  <c r="U107" i="1"/>
  <c r="V107" i="1" s="1"/>
  <c r="O107" i="1"/>
  <c r="P107" i="1" s="1"/>
  <c r="AK28" i="1"/>
  <c r="AL28" i="1" s="1"/>
  <c r="AH28" i="1"/>
  <c r="AI28" i="1" s="1"/>
  <c r="U28" i="1"/>
  <c r="V28" i="1" s="1"/>
  <c r="AA28" i="1"/>
  <c r="AB28" i="1" s="1"/>
  <c r="O28" i="1"/>
  <c r="P28" i="1" s="1"/>
  <c r="X28" i="1"/>
  <c r="Y28" i="1" s="1"/>
  <c r="L27" i="1"/>
  <c r="AN27" i="1" s="1"/>
  <c r="AO27" i="1" s="1"/>
  <c r="R27" i="1"/>
  <c r="S27" i="1" s="1"/>
  <c r="K72" i="1"/>
  <c r="L72" i="1" s="1"/>
  <c r="AN120" i="1"/>
  <c r="AO120" i="1" s="1"/>
  <c r="R120" i="1"/>
  <c r="S120" i="1" s="1"/>
  <c r="AH188" i="1"/>
  <c r="AK188" i="1"/>
  <c r="X188" i="1"/>
  <c r="Y188" i="1" s="1"/>
  <c r="AA188" i="1"/>
  <c r="AB188" i="1" s="1"/>
  <c r="U188" i="1"/>
  <c r="V188" i="1" s="1"/>
  <c r="O188" i="1"/>
  <c r="P188" i="1" s="1"/>
  <c r="AN28" i="1"/>
  <c r="AO28" i="1" s="1"/>
  <c r="R28" i="1"/>
  <c r="S28" i="1" s="1"/>
  <c r="AK141" i="1"/>
  <c r="AH141" i="1"/>
  <c r="AI141" i="1" s="1"/>
  <c r="U141" i="1"/>
  <c r="V141" i="1" s="1"/>
  <c r="AA141" i="1"/>
  <c r="AB141" i="1" s="1"/>
  <c r="X141" i="1"/>
  <c r="Y141" i="1" s="1"/>
  <c r="O141" i="1"/>
  <c r="P141" i="1" s="1"/>
  <c r="L31" i="1"/>
  <c r="L10" i="1"/>
  <c r="R10" i="1" s="1"/>
  <c r="S10" i="1" s="1"/>
  <c r="R141" i="1"/>
  <c r="S141" i="1" s="1"/>
  <c r="AN176" i="1"/>
  <c r="AO176" i="1" s="1"/>
  <c r="R92" i="1"/>
  <c r="S92" i="1" s="1"/>
  <c r="AK40" i="1"/>
  <c r="AL40" i="1" s="1"/>
  <c r="AH40" i="1"/>
  <c r="AI40" i="1" s="1"/>
  <c r="U40" i="1"/>
  <c r="V40" i="1" s="1"/>
  <c r="AA40" i="1"/>
  <c r="AB40" i="1" s="1"/>
  <c r="X40" i="1"/>
  <c r="Y40" i="1" s="1"/>
  <c r="O40" i="1"/>
  <c r="P40" i="1" s="1"/>
  <c r="AH26" i="1"/>
  <c r="AI26" i="1" s="1"/>
  <c r="AK26" i="1"/>
  <c r="AL26" i="1" s="1"/>
  <c r="AA26" i="1"/>
  <c r="AB26" i="1" s="1"/>
  <c r="U26" i="1"/>
  <c r="V26" i="1" s="1"/>
  <c r="O26" i="1"/>
  <c r="P26" i="1" s="1"/>
  <c r="X26" i="1"/>
  <c r="Y26" i="1" s="1"/>
  <c r="AH62" i="1"/>
  <c r="AI62" i="1" s="1"/>
  <c r="AK62" i="1"/>
  <c r="X62" i="1"/>
  <c r="Y62" i="1" s="1"/>
  <c r="AA62" i="1"/>
  <c r="AB62" i="1" s="1"/>
  <c r="U62" i="1"/>
  <c r="V62" i="1" s="1"/>
  <c r="O62" i="1"/>
  <c r="P62" i="1" s="1"/>
  <c r="L60" i="1"/>
  <c r="R60" i="1" s="1"/>
  <c r="S60" i="1" s="1"/>
  <c r="AN60" i="1"/>
  <c r="AK15" i="1"/>
  <c r="AL15" i="1" s="1"/>
  <c r="AH15" i="1"/>
  <c r="AI15" i="1" s="1"/>
  <c r="X15" i="1"/>
  <c r="Y15" i="1" s="1"/>
  <c r="AA15" i="1"/>
  <c r="AB15" i="1" s="1"/>
  <c r="U15" i="1"/>
  <c r="V15" i="1" s="1"/>
  <c r="O15" i="1"/>
  <c r="P15" i="1" s="1"/>
  <c r="L171" i="1"/>
  <c r="AN171" i="1" s="1"/>
  <c r="R171" i="1"/>
  <c r="L55" i="1"/>
  <c r="AN55" i="1" s="1"/>
  <c r="R55" i="1"/>
  <c r="S55" i="1" s="1"/>
  <c r="AK11" i="1"/>
  <c r="AL11" i="1" s="1"/>
  <c r="AH11" i="1"/>
  <c r="AI11" i="1" s="1"/>
  <c r="X11" i="1"/>
  <c r="Y11" i="1" s="1"/>
  <c r="AA11" i="1"/>
  <c r="AB11" i="1" s="1"/>
  <c r="O11" i="1"/>
  <c r="P11" i="1" s="1"/>
  <c r="U11" i="1"/>
  <c r="V11" i="1" s="1"/>
  <c r="R11" i="1"/>
  <c r="S11" i="1" s="1"/>
  <c r="AN56" i="1"/>
  <c r="R56" i="1"/>
  <c r="S56" i="1" s="1"/>
  <c r="K99" i="1"/>
  <c r="L23" i="1"/>
  <c r="AN23" i="1" s="1"/>
  <c r="AO23" i="1" s="1"/>
  <c r="R23" i="1"/>
  <c r="S23" i="1" s="1"/>
  <c r="K24" i="1"/>
  <c r="L24" i="1" s="1"/>
  <c r="AK50" i="1"/>
  <c r="AH50" i="1"/>
  <c r="AI50" i="1" s="1"/>
  <c r="X50" i="1"/>
  <c r="Y50" i="1" s="1"/>
  <c r="O50" i="1"/>
  <c r="P50" i="1" s="1"/>
  <c r="U50" i="1"/>
  <c r="V50" i="1" s="1"/>
  <c r="AA50" i="1"/>
  <c r="AB50" i="1" s="1"/>
  <c r="L93" i="1"/>
  <c r="AN93" i="1" s="1"/>
  <c r="R155" i="1"/>
  <c r="AH190" i="1"/>
  <c r="AK190" i="1"/>
  <c r="X190" i="1"/>
  <c r="Y190" i="1" s="1"/>
  <c r="U190" i="1"/>
  <c r="V190" i="1" s="1"/>
  <c r="AA190" i="1"/>
  <c r="AB190" i="1" s="1"/>
  <c r="O190" i="1"/>
  <c r="P190" i="1" s="1"/>
  <c r="L38" i="1"/>
  <c r="AN38" i="1" s="1"/>
  <c r="AO38" i="1" s="1"/>
  <c r="R38" i="1"/>
  <c r="S38" i="1" s="1"/>
  <c r="AN193" i="1"/>
  <c r="R193" i="1"/>
  <c r="S193" i="1" s="1"/>
  <c r="L158" i="1"/>
  <c r="R158" i="1" s="1"/>
  <c r="S158" i="1" s="1"/>
  <c r="AN158" i="1"/>
  <c r="AO158" i="1" s="1"/>
  <c r="AN102" i="1"/>
  <c r="R102" i="1"/>
  <c r="S102" i="1" s="1"/>
  <c r="L19" i="1"/>
  <c r="AN19" i="1" s="1"/>
  <c r="AO19" i="1" s="1"/>
  <c r="L4" i="1"/>
  <c r="R4" i="1" s="1"/>
  <c r="S4" i="1" s="1"/>
  <c r="AN4" i="1"/>
  <c r="AO4" i="1" s="1"/>
  <c r="AK156" i="1"/>
  <c r="AL156" i="1" s="1"/>
  <c r="AH156" i="1"/>
  <c r="AI156" i="1" s="1"/>
  <c r="AA156" i="1"/>
  <c r="AB156" i="1" s="1"/>
  <c r="U156" i="1"/>
  <c r="X156" i="1"/>
  <c r="Y156" i="1" s="1"/>
  <c r="O156" i="1"/>
  <c r="L8" i="1"/>
  <c r="R8" i="1" s="1"/>
  <c r="S8" i="1" s="1"/>
  <c r="R18" i="1"/>
  <c r="S18" i="1" s="1"/>
  <c r="AH105" i="1"/>
  <c r="AI105" i="1" s="1"/>
  <c r="AK105" i="1"/>
  <c r="AL105" i="1" s="1"/>
  <c r="AA105" i="1"/>
  <c r="AB105" i="1" s="1"/>
  <c r="U105" i="1"/>
  <c r="V105" i="1" s="1"/>
  <c r="X105" i="1"/>
  <c r="Y105" i="1" s="1"/>
  <c r="O105" i="1"/>
  <c r="P105" i="1" s="1"/>
  <c r="AH165" i="1"/>
  <c r="AI165" i="1" s="1"/>
  <c r="AK165" i="1"/>
  <c r="AA165" i="1"/>
  <c r="AB165" i="1" s="1"/>
  <c r="X165" i="1"/>
  <c r="Y165" i="1" s="1"/>
  <c r="U165" i="1"/>
  <c r="V165" i="1" s="1"/>
  <c r="O165" i="1"/>
  <c r="AH7" i="1"/>
  <c r="AI7" i="1" s="1"/>
  <c r="AK7" i="1"/>
  <c r="AL7" i="1" s="1"/>
  <c r="AA7" i="1"/>
  <c r="AB7" i="1" s="1"/>
  <c r="X7" i="1"/>
  <c r="Y7" i="1" s="1"/>
  <c r="U7" i="1"/>
  <c r="V7" i="1" s="1"/>
  <c r="O7" i="1"/>
  <c r="P7" i="1" s="1"/>
  <c r="AK46" i="1"/>
  <c r="AL46" i="1" s="1"/>
  <c r="AH46" i="1"/>
  <c r="AI46" i="1" s="1"/>
  <c r="AA46" i="1"/>
  <c r="AB46" i="1" s="1"/>
  <c r="X46" i="1"/>
  <c r="Y46" i="1" s="1"/>
  <c r="U46" i="1"/>
  <c r="V46" i="1" s="1"/>
  <c r="O46" i="1"/>
  <c r="P46" i="1" s="1"/>
  <c r="K34" i="1"/>
  <c r="AK194" i="1"/>
  <c r="AH194" i="1"/>
  <c r="X194" i="1"/>
  <c r="U194" i="1"/>
  <c r="V194" i="1" s="1"/>
  <c r="AP194" i="1" s="1"/>
  <c r="AA194" i="1"/>
  <c r="O194" i="1"/>
  <c r="L118" i="1"/>
  <c r="AK110" i="1"/>
  <c r="AL110" i="1" s="1"/>
  <c r="AH110" i="1"/>
  <c r="AI110" i="1" s="1"/>
  <c r="U110" i="1"/>
  <c r="V110" i="1" s="1"/>
  <c r="X110" i="1"/>
  <c r="Y110" i="1" s="1"/>
  <c r="AA110" i="1"/>
  <c r="AB110" i="1" s="1"/>
  <c r="O110" i="1"/>
  <c r="P110" i="1" s="1"/>
  <c r="R129" i="1"/>
  <c r="S129" i="1" s="1"/>
  <c r="AH70" i="1"/>
  <c r="AI70" i="1" s="1"/>
  <c r="AK70" i="1"/>
  <c r="X70" i="1"/>
  <c r="Y70" i="1" s="1"/>
  <c r="AA70" i="1"/>
  <c r="AB70" i="1" s="1"/>
  <c r="U70" i="1"/>
  <c r="V70" i="1" s="1"/>
  <c r="O70" i="1"/>
  <c r="P70" i="1" s="1"/>
  <c r="AK67" i="1"/>
  <c r="AH67" i="1"/>
  <c r="AI67" i="1" s="1"/>
  <c r="X67" i="1"/>
  <c r="Y67" i="1" s="1"/>
  <c r="U67" i="1"/>
  <c r="V67" i="1" s="1"/>
  <c r="O67" i="1"/>
  <c r="P67" i="1" s="1"/>
  <c r="AA67" i="1"/>
  <c r="AB67" i="1" s="1"/>
  <c r="AN50" i="1"/>
  <c r="AO50" i="1" s="1"/>
  <c r="R50" i="1"/>
  <c r="S50" i="1" s="1"/>
  <c r="AK136" i="1"/>
  <c r="AH136" i="1"/>
  <c r="AI136" i="1" s="1"/>
  <c r="U136" i="1"/>
  <c r="V136" i="1" s="1"/>
  <c r="AA136" i="1"/>
  <c r="AB136" i="1" s="1"/>
  <c r="X136" i="1"/>
  <c r="Y136" i="1" s="1"/>
  <c r="O136" i="1"/>
  <c r="P136" i="1" s="1"/>
  <c r="AN139" i="1"/>
  <c r="R139" i="1"/>
  <c r="S139" i="1" s="1"/>
  <c r="L133" i="1"/>
  <c r="AN133" i="1"/>
  <c r="R133" i="1"/>
  <c r="S133" i="1" s="1"/>
  <c r="L13" i="1"/>
  <c r="R13" i="1" s="1"/>
  <c r="S13" i="1" s="1"/>
  <c r="L66" i="1"/>
  <c r="R66" i="1" s="1"/>
  <c r="S66" i="1" s="1"/>
  <c r="L160" i="1"/>
  <c r="AN160" i="1" s="1"/>
  <c r="AN163" i="1"/>
  <c r="R163" i="1"/>
  <c r="S163" i="1" s="1"/>
  <c r="K54" i="1"/>
  <c r="K177" i="1"/>
  <c r="L177" i="1" s="1"/>
  <c r="AN156" i="1"/>
  <c r="AO156" i="1" s="1"/>
  <c r="R156" i="1"/>
  <c r="S156" i="1" s="1"/>
  <c r="L127" i="1"/>
  <c r="AN127" i="1" s="1"/>
  <c r="AO127" i="1" s="1"/>
  <c r="AK17" i="1"/>
  <c r="AL17" i="1" s="1"/>
  <c r="AH17" i="1"/>
  <c r="AI17" i="1" s="1"/>
  <c r="AA17" i="1"/>
  <c r="AB17" i="1" s="1"/>
  <c r="O17" i="1"/>
  <c r="P17" i="1" s="1"/>
  <c r="U17" i="1"/>
  <c r="V17" i="1" s="1"/>
  <c r="X17" i="1"/>
  <c r="Y17" i="1" s="1"/>
  <c r="AK166" i="1"/>
  <c r="AH166" i="1"/>
  <c r="AA166" i="1"/>
  <c r="X166" i="1"/>
  <c r="U166" i="1"/>
  <c r="O166" i="1"/>
  <c r="L45" i="1"/>
  <c r="R45" i="1" s="1"/>
  <c r="S45" i="1" s="1"/>
  <c r="L61" i="1"/>
  <c r="R121" i="1"/>
  <c r="S121" i="1" s="1"/>
  <c r="L122" i="1"/>
  <c r="R125" i="1"/>
  <c r="S125" i="1" s="1"/>
  <c r="J154" i="1"/>
  <c r="K154" i="1" s="1"/>
  <c r="J144" i="1"/>
  <c r="K144" i="1" s="1"/>
  <c r="L91" i="1"/>
  <c r="L68" i="1"/>
  <c r="AN68" i="1"/>
  <c r="L9" i="1"/>
  <c r="AN9" i="1" s="1"/>
  <c r="AO9" i="1" s="1"/>
  <c r="AK183" i="1"/>
  <c r="AL183" i="1" s="1"/>
  <c r="AH183" i="1"/>
  <c r="AI183" i="1" s="1"/>
  <c r="AA183" i="1"/>
  <c r="AB183" i="1" s="1"/>
  <c r="X183" i="1"/>
  <c r="Y183" i="1" s="1"/>
  <c r="U183" i="1"/>
  <c r="V183" i="1" s="1"/>
  <c r="O183" i="1"/>
  <c r="P183" i="1" s="1"/>
  <c r="L157" i="1"/>
  <c r="AN157" i="1" s="1"/>
  <c r="AO157" i="1" s="1"/>
  <c r="AN88" i="1"/>
  <c r="R88" i="1"/>
  <c r="S88" i="1" s="1"/>
  <c r="L39" i="1"/>
  <c r="R39" i="1" s="1"/>
  <c r="S39" i="1" s="1"/>
  <c r="AK189" i="1"/>
  <c r="AH189" i="1"/>
  <c r="AI189" i="1" s="1"/>
  <c r="X189" i="1"/>
  <c r="Y189" i="1" s="1"/>
  <c r="O189" i="1"/>
  <c r="P189" i="1" s="1"/>
  <c r="AA189" i="1"/>
  <c r="AB189" i="1" s="1"/>
  <c r="U189" i="1"/>
  <c r="V189" i="1" s="1"/>
  <c r="L44" i="1"/>
  <c r="L191" i="1"/>
  <c r="R191" i="1" s="1"/>
  <c r="S191" i="1" s="1"/>
  <c r="AN191" i="1"/>
  <c r="AN126" i="1"/>
  <c r="R126" i="1"/>
  <c r="S126" i="1" s="1"/>
  <c r="K43" i="1"/>
  <c r="AK139" i="1"/>
  <c r="AH139" i="1"/>
  <c r="AI139" i="1" s="1"/>
  <c r="X139" i="1"/>
  <c r="Y139" i="1" s="1"/>
  <c r="U139" i="1"/>
  <c r="V139" i="1" s="1"/>
  <c r="AA139" i="1"/>
  <c r="AB139" i="1" s="1"/>
  <c r="O139" i="1"/>
  <c r="P139" i="1" s="1"/>
  <c r="L71" i="1"/>
  <c r="AN71" i="1" s="1"/>
  <c r="K116" i="1"/>
  <c r="L116" i="1" s="1"/>
  <c r="AK18" i="1"/>
  <c r="AL18" i="1" s="1"/>
  <c r="AH18" i="1"/>
  <c r="AI18" i="1" s="1"/>
  <c r="U18" i="1"/>
  <c r="V18" i="1" s="1"/>
  <c r="AA18" i="1"/>
  <c r="AB18" i="1" s="1"/>
  <c r="O18" i="1"/>
  <c r="P18" i="1" s="1"/>
  <c r="X18" i="1"/>
  <c r="Y18" i="1" s="1"/>
  <c r="AK92" i="1"/>
  <c r="AH92" i="1"/>
  <c r="AI92" i="1" s="1"/>
  <c r="X92" i="1"/>
  <c r="Y92" i="1" s="1"/>
  <c r="AA92" i="1"/>
  <c r="AB92" i="1" s="1"/>
  <c r="U92" i="1"/>
  <c r="V92" i="1" s="1"/>
  <c r="O92" i="1"/>
  <c r="P92" i="1" s="1"/>
  <c r="L5" i="1"/>
  <c r="AN5" i="1" s="1"/>
  <c r="AO5" i="1" s="1"/>
  <c r="L78" i="1"/>
  <c r="R78" i="1" s="1"/>
  <c r="S78" i="1" s="1"/>
  <c r="L117" i="1"/>
  <c r="R117" i="1" s="1"/>
  <c r="S117" i="1" s="1"/>
  <c r="K106" i="1"/>
  <c r="L106" i="1" s="1"/>
  <c r="R41" i="1"/>
  <c r="S41" i="1" s="1"/>
  <c r="AK48" i="1"/>
  <c r="AH48" i="1"/>
  <c r="AI48" i="1" s="1"/>
  <c r="AA48" i="1"/>
  <c r="AB48" i="1" s="1"/>
  <c r="X48" i="1"/>
  <c r="Y48" i="1" s="1"/>
  <c r="O48" i="1"/>
  <c r="P48" i="1" s="1"/>
  <c r="U48" i="1"/>
  <c r="V48" i="1" s="1"/>
  <c r="AN190" i="1"/>
  <c r="R190" i="1"/>
  <c r="S190" i="1" s="1"/>
  <c r="AN121" i="1"/>
  <c r="AN125" i="1"/>
  <c r="AO125" i="1" s="1"/>
  <c r="R140" i="1"/>
  <c r="S140" i="1" s="1"/>
  <c r="R110" i="1"/>
  <c r="S110" i="1" s="1"/>
  <c r="R189" i="1"/>
  <c r="S189" i="1" s="1"/>
  <c r="R183" i="1"/>
  <c r="S183" i="1" s="1"/>
  <c r="R15" i="1"/>
  <c r="S15" i="1" s="1"/>
  <c r="K153" i="1"/>
  <c r="L153" i="1" s="1"/>
  <c r="K124" i="1"/>
  <c r="L124" i="1" s="1"/>
  <c r="K111" i="1"/>
  <c r="K94" i="1"/>
  <c r="L49" i="1"/>
  <c r="AN49" i="1" s="1"/>
  <c r="AO49" i="1" s="1"/>
  <c r="K85" i="1"/>
  <c r="J16" i="1"/>
  <c r="K16" i="1" s="1"/>
  <c r="K14" i="1"/>
  <c r="K12" i="1"/>
  <c r="L167" i="1"/>
  <c r="AN167" i="1" s="1"/>
  <c r="L175" i="1"/>
  <c r="AN175" i="1" s="1"/>
  <c r="AO175" i="1" s="1"/>
  <c r="K69" i="1"/>
  <c r="L69" i="1" s="1"/>
  <c r="L113" i="1"/>
  <c r="R113" i="1" s="1"/>
  <c r="S113" i="1" s="1"/>
  <c r="K57" i="1"/>
  <c r="K148" i="1"/>
  <c r="K104" i="1"/>
  <c r="J81" i="1"/>
  <c r="K81" i="1" s="1"/>
  <c r="K80" i="1"/>
  <c r="K119" i="1"/>
  <c r="L182" i="1"/>
  <c r="AN182" i="1" s="1"/>
  <c r="L90" i="1"/>
  <c r="J109" i="1"/>
  <c r="J101" i="1"/>
  <c r="K101" i="1" s="1"/>
  <c r="K132" i="1"/>
  <c r="L132" i="1" s="1"/>
  <c r="K73" i="1"/>
  <c r="K162" i="1"/>
  <c r="J30" i="1"/>
  <c r="K30" i="1" s="1"/>
  <c r="J123" i="1"/>
  <c r="K123" i="1" s="1"/>
  <c r="K29" i="1"/>
  <c r="L32" i="1"/>
  <c r="AN32" i="1" s="1"/>
  <c r="AO32" i="1" s="1"/>
  <c r="J64" i="1"/>
  <c r="L180" i="1"/>
  <c r="R180" i="1" s="1"/>
  <c r="S180" i="1" s="1"/>
  <c r="K185" i="1"/>
  <c r="K187" i="1"/>
  <c r="L187" i="1" s="1"/>
  <c r="L138" i="1"/>
  <c r="AN138" i="1" s="1"/>
  <c r="K74" i="1"/>
  <c r="J151" i="1"/>
  <c r="J42" i="1"/>
  <c r="K42" i="1" s="1"/>
  <c r="K179" i="1"/>
  <c r="J135" i="1"/>
  <c r="L172" i="1"/>
  <c r="J37" i="1"/>
  <c r="K37" i="1" s="1"/>
  <c r="K58" i="1"/>
  <c r="J22" i="1"/>
  <c r="L87" i="1"/>
  <c r="AN87" i="1" s="1"/>
  <c r="K130" i="1"/>
  <c r="L130" i="1"/>
  <c r="K145" i="1"/>
  <c r="L43" i="1"/>
  <c r="J134" i="1"/>
  <c r="K134" i="1" s="1"/>
  <c r="J82" i="1"/>
  <c r="K137" i="1"/>
  <c r="L137" i="1" s="1"/>
  <c r="L35" i="1"/>
  <c r="J84" i="1"/>
  <c r="K147" i="1"/>
  <c r="J83" i="1"/>
  <c r="K83" i="1" s="1"/>
  <c r="L152" i="1"/>
  <c r="AN152" i="1" s="1"/>
  <c r="AO152" i="1" s="1"/>
  <c r="J169" i="1"/>
  <c r="K169" i="1" s="1"/>
  <c r="J103" i="1"/>
  <c r="K103" i="1" s="1"/>
  <c r="J131" i="1"/>
  <c r="K131" i="1" s="1"/>
  <c r="L79" i="1"/>
  <c r="J52" i="1"/>
  <c r="K52" i="1" s="1"/>
  <c r="K146" i="1"/>
  <c r="L164" i="1"/>
  <c r="K192" i="1"/>
  <c r="J186" i="1"/>
  <c r="K186" i="1" s="1"/>
  <c r="L75" i="1"/>
  <c r="AN75" i="1" s="1"/>
  <c r="J170" i="1"/>
  <c r="K170" i="1" s="1"/>
  <c r="J47" i="1"/>
  <c r="K47" i="1" s="1"/>
  <c r="J36" i="1"/>
  <c r="K36" i="1" s="1"/>
  <c r="K59" i="1"/>
  <c r="K96" i="1"/>
  <c r="L100" i="1"/>
  <c r="J51" i="1"/>
  <c r="J174" i="1"/>
  <c r="J128" i="1"/>
  <c r="K128" i="1" s="1"/>
  <c r="K98" i="1"/>
  <c r="J33" i="1"/>
  <c r="K33" i="1" s="1"/>
  <c r="L3" i="1"/>
  <c r="AN3" i="1" s="1"/>
  <c r="AO3" i="1" s="1"/>
  <c r="AK25" i="1" l="1"/>
  <c r="AL25" i="1" s="1"/>
  <c r="X6" i="1"/>
  <c r="Y6" i="1" s="1"/>
  <c r="R9" i="1"/>
  <c r="S9" i="1" s="1"/>
  <c r="AO114" i="1"/>
  <c r="AN117" i="1"/>
  <c r="AO117" i="1" s="1"/>
  <c r="AN161" i="1"/>
  <c r="R63" i="1"/>
  <c r="S63" i="1" s="1"/>
  <c r="R150" i="1"/>
  <c r="S150" i="1" s="1"/>
  <c r="AP136" i="1"/>
  <c r="AH6" i="1"/>
  <c r="AI6" i="1" s="1"/>
  <c r="AK6" i="1"/>
  <c r="AL6" i="1" s="1"/>
  <c r="AH155" i="1"/>
  <c r="AI155" i="1" s="1"/>
  <c r="AN155" i="1"/>
  <c r="AO155" i="1" s="1"/>
  <c r="AN77" i="1"/>
  <c r="R108" i="1"/>
  <c r="S108" i="1" s="1"/>
  <c r="AK155" i="1"/>
  <c r="AL155" i="1" s="1"/>
  <c r="R6" i="1"/>
  <c r="S6" i="1" s="1"/>
  <c r="R25" i="1"/>
  <c r="S25" i="1" s="1"/>
  <c r="U25" i="1"/>
  <c r="V25" i="1" s="1"/>
  <c r="AP107" i="1"/>
  <c r="O6" i="1"/>
  <c r="P6" i="1" s="1"/>
  <c r="AP149" i="1"/>
  <c r="AN25" i="1"/>
  <c r="AO25" i="1" s="1"/>
  <c r="R71" i="1"/>
  <c r="S71" i="1" s="1"/>
  <c r="X25" i="1"/>
  <c r="Y25" i="1" s="1"/>
  <c r="U6" i="1"/>
  <c r="V6" i="1" s="1"/>
  <c r="AA155" i="1"/>
  <c r="AB155" i="1" s="1"/>
  <c r="AP155" i="1" s="1"/>
  <c r="AH25" i="1"/>
  <c r="AI25" i="1" s="1"/>
  <c r="R75" i="1"/>
  <c r="S75" i="1" s="1"/>
  <c r="AN8" i="1"/>
  <c r="AO8" i="1" s="1"/>
  <c r="AA6" i="1"/>
  <c r="AB6" i="1" s="1"/>
  <c r="R20" i="1"/>
  <c r="S20" i="1" s="1"/>
  <c r="AP65" i="1"/>
  <c r="AP143" i="1"/>
  <c r="U168" i="1"/>
  <c r="V168" i="1" s="1"/>
  <c r="O168" i="1"/>
  <c r="P168" i="1" s="1"/>
  <c r="X168" i="1"/>
  <c r="Y168" i="1" s="1"/>
  <c r="AK168" i="1"/>
  <c r="AH168" i="1"/>
  <c r="AA168" i="1"/>
  <c r="AB168" i="1" s="1"/>
  <c r="O193" i="1"/>
  <c r="P193" i="1" s="1"/>
  <c r="R49" i="1"/>
  <c r="S49" i="1" s="1"/>
  <c r="R32" i="1"/>
  <c r="S32" i="1" s="1"/>
  <c r="R19" i="1"/>
  <c r="S19" i="1" s="1"/>
  <c r="R127" i="1"/>
  <c r="S127" i="1" s="1"/>
  <c r="AP40" i="1"/>
  <c r="R157" i="1"/>
  <c r="S157" i="1" s="1"/>
  <c r="X193" i="1"/>
  <c r="Y193" i="1" s="1"/>
  <c r="AP190" i="1"/>
  <c r="AP126" i="1"/>
  <c r="R175" i="1"/>
  <c r="S175" i="1" s="1"/>
  <c r="O25" i="1"/>
  <c r="P25" i="1" s="1"/>
  <c r="AP7" i="1"/>
  <c r="R86" i="1"/>
  <c r="S86" i="1" s="1"/>
  <c r="R168" i="1"/>
  <c r="S168" i="1" s="1"/>
  <c r="R160" i="1"/>
  <c r="S160" i="1" s="1"/>
  <c r="AN168" i="1"/>
  <c r="AP102" i="1"/>
  <c r="L16" i="1"/>
  <c r="X16" i="1" s="1"/>
  <c r="Y16" i="1" s="1"/>
  <c r="R182" i="1"/>
  <c r="S182" i="1" s="1"/>
  <c r="AP46" i="1"/>
  <c r="AO113" i="1"/>
  <c r="AP140" i="1"/>
  <c r="L154" i="1"/>
  <c r="R154" i="1" s="1"/>
  <c r="S154" i="1" s="1"/>
  <c r="AH106" i="1"/>
  <c r="AI106" i="1" s="1"/>
  <c r="AK106" i="1"/>
  <c r="AL106" i="1" s="1"/>
  <c r="AA106" i="1"/>
  <c r="AB106" i="1" s="1"/>
  <c r="X106" i="1"/>
  <c r="Y106" i="1" s="1"/>
  <c r="U106" i="1"/>
  <c r="V106" i="1" s="1"/>
  <c r="O106" i="1"/>
  <c r="P106" i="1" s="1"/>
  <c r="L123" i="1"/>
  <c r="AK24" i="1"/>
  <c r="AL24" i="1" s="1"/>
  <c r="AH24" i="1"/>
  <c r="AI24" i="1" s="1"/>
  <c r="AA24" i="1"/>
  <c r="AB24" i="1" s="1"/>
  <c r="X24" i="1"/>
  <c r="Y24" i="1" s="1"/>
  <c r="U24" i="1"/>
  <c r="V24" i="1" s="1"/>
  <c r="O24" i="1"/>
  <c r="P24" i="1" s="1"/>
  <c r="L95" i="1"/>
  <c r="L36" i="1"/>
  <c r="AN36" i="1" s="1"/>
  <c r="AO36" i="1" s="1"/>
  <c r="AH187" i="1"/>
  <c r="AK187" i="1"/>
  <c r="AA187" i="1"/>
  <c r="X187" i="1"/>
  <c r="O187" i="1"/>
  <c r="U187" i="1"/>
  <c r="AK116" i="1"/>
  <c r="AL116" i="1" s="1"/>
  <c r="AH116" i="1"/>
  <c r="AI116" i="1" s="1"/>
  <c r="X116" i="1"/>
  <c r="Y116" i="1" s="1"/>
  <c r="AA116" i="1"/>
  <c r="AB116" i="1" s="1"/>
  <c r="U116" i="1"/>
  <c r="V116" i="1" s="1"/>
  <c r="O116" i="1"/>
  <c r="P116" i="1" s="1"/>
  <c r="AK79" i="1"/>
  <c r="AH79" i="1"/>
  <c r="AI79" i="1" s="1"/>
  <c r="U79" i="1"/>
  <c r="V79" i="1" s="1"/>
  <c r="O79" i="1"/>
  <c r="P79" i="1" s="1"/>
  <c r="X79" i="1"/>
  <c r="Y79" i="1" s="1"/>
  <c r="AA79" i="1"/>
  <c r="AB79" i="1" s="1"/>
  <c r="AK90" i="1"/>
  <c r="AH90" i="1"/>
  <c r="AI90" i="1" s="1"/>
  <c r="AA90" i="1"/>
  <c r="AB90" i="1" s="1"/>
  <c r="X90" i="1"/>
  <c r="Y90" i="1" s="1"/>
  <c r="O90" i="1"/>
  <c r="P90" i="1" s="1"/>
  <c r="U90" i="1"/>
  <c r="V90" i="1" s="1"/>
  <c r="AP48" i="1"/>
  <c r="AK114" i="1"/>
  <c r="AL114" i="1" s="1"/>
  <c r="AH114" i="1"/>
  <c r="AI114" i="1" s="1"/>
  <c r="U114" i="1"/>
  <c r="V114" i="1" s="1"/>
  <c r="AA114" i="1"/>
  <c r="AB114" i="1" s="1"/>
  <c r="O114" i="1"/>
  <c r="P114" i="1" s="1"/>
  <c r="X114" i="1"/>
  <c r="Y114" i="1" s="1"/>
  <c r="AK21" i="1"/>
  <c r="AL21" i="1" s="1"/>
  <c r="AH21" i="1"/>
  <c r="AI21" i="1" s="1"/>
  <c r="X21" i="1"/>
  <c r="Y21" i="1" s="1"/>
  <c r="O21" i="1"/>
  <c r="P21" i="1" s="1"/>
  <c r="AA21" i="1"/>
  <c r="AB21" i="1" s="1"/>
  <c r="U21" i="1"/>
  <c r="V21" i="1" s="1"/>
  <c r="AH100" i="1"/>
  <c r="AI100" i="1" s="1"/>
  <c r="AK100" i="1"/>
  <c r="AL100" i="1" s="1"/>
  <c r="AA100" i="1"/>
  <c r="AB100" i="1" s="1"/>
  <c r="U100" i="1"/>
  <c r="V100" i="1" s="1"/>
  <c r="O100" i="1"/>
  <c r="P100" i="1" s="1"/>
  <c r="X100" i="1"/>
  <c r="Y100" i="1" s="1"/>
  <c r="L14" i="1"/>
  <c r="AN14" i="1" s="1"/>
  <c r="AO14" i="1" s="1"/>
  <c r="L145" i="1"/>
  <c r="R145" i="1" s="1"/>
  <c r="S145" i="1" s="1"/>
  <c r="AK153" i="1"/>
  <c r="AL153" i="1" s="1"/>
  <c r="AH153" i="1"/>
  <c r="AI153" i="1" s="1"/>
  <c r="X153" i="1"/>
  <c r="Y153" i="1" s="1"/>
  <c r="U153" i="1"/>
  <c r="V153" i="1" s="1"/>
  <c r="AA153" i="1"/>
  <c r="AB153" i="1" s="1"/>
  <c r="O153" i="1"/>
  <c r="P153" i="1" s="1"/>
  <c r="AK91" i="1"/>
  <c r="AH91" i="1"/>
  <c r="AI91" i="1" s="1"/>
  <c r="X91" i="1"/>
  <c r="Y91" i="1" s="1"/>
  <c r="AA91" i="1"/>
  <c r="AB91" i="1" s="1"/>
  <c r="U91" i="1"/>
  <c r="V91" i="1" s="1"/>
  <c r="O91" i="1"/>
  <c r="P91" i="1" s="1"/>
  <c r="AK27" i="1"/>
  <c r="AL27" i="1" s="1"/>
  <c r="AH27" i="1"/>
  <c r="AI27" i="1" s="1"/>
  <c r="X27" i="1"/>
  <c r="Y27" i="1" s="1"/>
  <c r="AA27" i="1"/>
  <c r="AB27" i="1" s="1"/>
  <c r="U27" i="1"/>
  <c r="V27" i="1" s="1"/>
  <c r="O27" i="1"/>
  <c r="P27" i="1" s="1"/>
  <c r="AH77" i="1"/>
  <c r="AI77" i="1" s="1"/>
  <c r="AK77" i="1"/>
  <c r="AA77" i="1"/>
  <c r="AB77" i="1" s="1"/>
  <c r="X77" i="1"/>
  <c r="Y77" i="1" s="1"/>
  <c r="O77" i="1"/>
  <c r="P77" i="1" s="1"/>
  <c r="U77" i="1"/>
  <c r="V77" i="1" s="1"/>
  <c r="AK76" i="1"/>
  <c r="AH76" i="1"/>
  <c r="AI76" i="1" s="1"/>
  <c r="AA76" i="1"/>
  <c r="AB76" i="1" s="1"/>
  <c r="X76" i="1"/>
  <c r="Y76" i="1" s="1"/>
  <c r="U76" i="1"/>
  <c r="V76" i="1" s="1"/>
  <c r="O76" i="1"/>
  <c r="P76" i="1" s="1"/>
  <c r="AP163" i="1"/>
  <c r="AK161" i="1"/>
  <c r="AH161" i="1"/>
  <c r="AI161" i="1" s="1"/>
  <c r="AA161" i="1"/>
  <c r="AB161" i="1" s="1"/>
  <c r="X161" i="1"/>
  <c r="Y161" i="1" s="1"/>
  <c r="U161" i="1"/>
  <c r="V161" i="1" s="1"/>
  <c r="O161" i="1"/>
  <c r="P161" i="1" s="1"/>
  <c r="AK3" i="1"/>
  <c r="AL3" i="1" s="1"/>
  <c r="AH3" i="1"/>
  <c r="AI3" i="1" s="1"/>
  <c r="X3" i="1"/>
  <c r="Y3" i="1" s="1"/>
  <c r="U3" i="1"/>
  <c r="V3" i="1" s="1"/>
  <c r="O3" i="1"/>
  <c r="P3" i="1" s="1"/>
  <c r="AA3" i="1"/>
  <c r="AB3" i="1" s="1"/>
  <c r="L96" i="1"/>
  <c r="AN96" i="1" s="1"/>
  <c r="L186" i="1"/>
  <c r="AN186" i="1" s="1"/>
  <c r="AH35" i="1"/>
  <c r="AI35" i="1" s="1"/>
  <c r="AK35" i="1"/>
  <c r="AL35" i="1" s="1"/>
  <c r="AA35" i="1"/>
  <c r="AB35" i="1" s="1"/>
  <c r="X35" i="1"/>
  <c r="Y35" i="1" s="1"/>
  <c r="U35" i="1"/>
  <c r="V35" i="1" s="1"/>
  <c r="O35" i="1"/>
  <c r="P35" i="1" s="1"/>
  <c r="AN130" i="1"/>
  <c r="R130" i="1"/>
  <c r="S130" i="1" s="1"/>
  <c r="L179" i="1"/>
  <c r="AN179" i="1" s="1"/>
  <c r="AO179" i="1" s="1"/>
  <c r="AK180" i="1"/>
  <c r="AL180" i="1" s="1"/>
  <c r="AH180" i="1"/>
  <c r="U180" i="1"/>
  <c r="V180" i="1" s="1"/>
  <c r="X180" i="1"/>
  <c r="Y180" i="1" s="1"/>
  <c r="O180" i="1"/>
  <c r="P180" i="1" s="1"/>
  <c r="AA180" i="1"/>
  <c r="AB180" i="1" s="1"/>
  <c r="L162" i="1"/>
  <c r="R162" i="1" s="1"/>
  <c r="AN162" i="1"/>
  <c r="L119" i="1"/>
  <c r="AN119" i="1" s="1"/>
  <c r="AO119" i="1" s="1"/>
  <c r="AK72" i="1"/>
  <c r="AH72" i="1"/>
  <c r="AI72" i="1" s="1"/>
  <c r="AA72" i="1"/>
  <c r="AB72" i="1" s="1"/>
  <c r="X72" i="1"/>
  <c r="Y72" i="1" s="1"/>
  <c r="O72" i="1"/>
  <c r="P72" i="1" s="1"/>
  <c r="U72" i="1"/>
  <c r="V72" i="1" s="1"/>
  <c r="AN153" i="1"/>
  <c r="AO153" i="1" s="1"/>
  <c r="R153" i="1"/>
  <c r="S153" i="1" s="1"/>
  <c r="AP18" i="1"/>
  <c r="AK71" i="1"/>
  <c r="AH71" i="1"/>
  <c r="AI71" i="1" s="1"/>
  <c r="AA71" i="1"/>
  <c r="AB71" i="1" s="1"/>
  <c r="X71" i="1"/>
  <c r="Y71" i="1" s="1"/>
  <c r="O71" i="1"/>
  <c r="P71" i="1" s="1"/>
  <c r="U71" i="1"/>
  <c r="V71" i="1" s="1"/>
  <c r="L144" i="1"/>
  <c r="R144" i="1" s="1"/>
  <c r="S144" i="1" s="1"/>
  <c r="AH127" i="1"/>
  <c r="AI127" i="1" s="1"/>
  <c r="AK127" i="1"/>
  <c r="AA127" i="1"/>
  <c r="AB127" i="1" s="1"/>
  <c r="X127" i="1"/>
  <c r="Y127" i="1" s="1"/>
  <c r="U127" i="1"/>
  <c r="V127" i="1" s="1"/>
  <c r="O127" i="1"/>
  <c r="P127" i="1" s="1"/>
  <c r="AK133" i="1"/>
  <c r="AH133" i="1"/>
  <c r="AI133" i="1" s="1"/>
  <c r="X133" i="1"/>
  <c r="Y133" i="1" s="1"/>
  <c r="O133" i="1"/>
  <c r="P133" i="1" s="1"/>
  <c r="AA133" i="1"/>
  <c r="AB133" i="1" s="1"/>
  <c r="U133" i="1"/>
  <c r="V133" i="1" s="1"/>
  <c r="AP67" i="1"/>
  <c r="R93" i="1"/>
  <c r="S93" i="1" s="1"/>
  <c r="AP129" i="1"/>
  <c r="AK19" i="1"/>
  <c r="AL19" i="1" s="1"/>
  <c r="AH19" i="1"/>
  <c r="AI19" i="1" s="1"/>
  <c r="X19" i="1"/>
  <c r="Y19" i="1" s="1"/>
  <c r="AA19" i="1"/>
  <c r="AB19" i="1" s="1"/>
  <c r="U19" i="1"/>
  <c r="V19" i="1" s="1"/>
  <c r="O19" i="1"/>
  <c r="P19" i="1" s="1"/>
  <c r="AH10" i="1"/>
  <c r="AI10" i="1" s="1"/>
  <c r="AK10" i="1"/>
  <c r="AL10" i="1" s="1"/>
  <c r="AA10" i="1"/>
  <c r="AB10" i="1" s="1"/>
  <c r="O10" i="1"/>
  <c r="P10" i="1" s="1"/>
  <c r="X10" i="1"/>
  <c r="Y10" i="1" s="1"/>
  <c r="U10" i="1"/>
  <c r="V10" i="1" s="1"/>
  <c r="R3" i="1"/>
  <c r="S3" i="1" s="1"/>
  <c r="L178" i="1"/>
  <c r="AN178" i="1" s="1"/>
  <c r="R178" i="1"/>
  <c r="AP120" i="1"/>
  <c r="R100" i="1"/>
  <c r="S100" i="1" s="1"/>
  <c r="AP88" i="1"/>
  <c r="AK167" i="1"/>
  <c r="AH167" i="1"/>
  <c r="U167" i="1"/>
  <c r="V167" i="1" s="1"/>
  <c r="X167" i="1"/>
  <c r="Y167" i="1" s="1"/>
  <c r="O167" i="1"/>
  <c r="P167" i="1" s="1"/>
  <c r="AA167" i="1"/>
  <c r="AB167" i="1" s="1"/>
  <c r="AH124" i="1"/>
  <c r="AI124" i="1" s="1"/>
  <c r="AK124" i="1"/>
  <c r="AL124" i="1" s="1"/>
  <c r="AA124" i="1"/>
  <c r="AB124" i="1" s="1"/>
  <c r="U124" i="1"/>
  <c r="V124" i="1" s="1"/>
  <c r="X124" i="1"/>
  <c r="Y124" i="1" s="1"/>
  <c r="O124" i="1"/>
  <c r="P124" i="1" s="1"/>
  <c r="AK13" i="1"/>
  <c r="AL13" i="1" s="1"/>
  <c r="AH13" i="1"/>
  <c r="AI13" i="1" s="1"/>
  <c r="U13" i="1"/>
  <c r="V13" i="1" s="1"/>
  <c r="AA13" i="1"/>
  <c r="AB13" i="1" s="1"/>
  <c r="X13" i="1"/>
  <c r="Y13" i="1" s="1"/>
  <c r="O13" i="1"/>
  <c r="P13" i="1" s="1"/>
  <c r="R167" i="1"/>
  <c r="S167" i="1" s="1"/>
  <c r="L131" i="1"/>
  <c r="R131" i="1" s="1"/>
  <c r="S131" i="1" s="1"/>
  <c r="AN131" i="1"/>
  <c r="AK172" i="1"/>
  <c r="AH172" i="1"/>
  <c r="AI172" i="1" s="1"/>
  <c r="X172" i="1"/>
  <c r="Y172" i="1" s="1"/>
  <c r="U172" i="1"/>
  <c r="V172" i="1" s="1"/>
  <c r="AA172" i="1"/>
  <c r="AB172" i="1" s="1"/>
  <c r="O172" i="1"/>
  <c r="P172" i="1" s="1"/>
  <c r="AP189" i="1"/>
  <c r="R90" i="1"/>
  <c r="S90" i="1" s="1"/>
  <c r="AK68" i="1"/>
  <c r="AH68" i="1"/>
  <c r="AI68" i="1" s="1"/>
  <c r="X68" i="1"/>
  <c r="Y68" i="1" s="1"/>
  <c r="O68" i="1"/>
  <c r="P68" i="1" s="1"/>
  <c r="U68" i="1"/>
  <c r="V68" i="1" s="1"/>
  <c r="AA68" i="1"/>
  <c r="AB68" i="1" s="1"/>
  <c r="AP56" i="1"/>
  <c r="AK75" i="1"/>
  <c r="AH75" i="1"/>
  <c r="AI75" i="1" s="1"/>
  <c r="AA75" i="1"/>
  <c r="AB75" i="1" s="1"/>
  <c r="X75" i="1"/>
  <c r="Y75" i="1" s="1"/>
  <c r="O75" i="1"/>
  <c r="P75" i="1" s="1"/>
  <c r="U75" i="1"/>
  <c r="V75" i="1" s="1"/>
  <c r="AP92" i="1"/>
  <c r="AN90" i="1"/>
  <c r="AK158" i="1"/>
  <c r="AL158" i="1" s="1"/>
  <c r="AH158" i="1"/>
  <c r="AA158" i="1"/>
  <c r="AB158" i="1" s="1"/>
  <c r="O158" i="1"/>
  <c r="P158" i="1" s="1"/>
  <c r="U158" i="1"/>
  <c r="V158" i="1" s="1"/>
  <c r="X158" i="1"/>
  <c r="Y158" i="1" s="1"/>
  <c r="L59" i="1"/>
  <c r="R59" i="1" s="1"/>
  <c r="S59" i="1" s="1"/>
  <c r="AK137" i="1"/>
  <c r="AH137" i="1"/>
  <c r="X137" i="1"/>
  <c r="Y137" i="1" s="1"/>
  <c r="AA137" i="1"/>
  <c r="AB137" i="1" s="1"/>
  <c r="U137" i="1"/>
  <c r="V137" i="1" s="1"/>
  <c r="O137" i="1"/>
  <c r="P137" i="1" s="1"/>
  <c r="L73" i="1"/>
  <c r="AN73" i="1" s="1"/>
  <c r="L57" i="1"/>
  <c r="AN57" i="1" s="1"/>
  <c r="L185" i="1"/>
  <c r="R185" i="1" s="1"/>
  <c r="S185" i="1" s="1"/>
  <c r="AK45" i="1"/>
  <c r="AH45" i="1"/>
  <c r="AI45" i="1" s="1"/>
  <c r="X45" i="1"/>
  <c r="Y45" i="1" s="1"/>
  <c r="AA45" i="1"/>
  <c r="AB45" i="1" s="1"/>
  <c r="O45" i="1"/>
  <c r="P45" i="1" s="1"/>
  <c r="U45" i="1"/>
  <c r="V45" i="1" s="1"/>
  <c r="AK23" i="1"/>
  <c r="AL23" i="1" s="1"/>
  <c r="AH23" i="1"/>
  <c r="AI23" i="1" s="1"/>
  <c r="X23" i="1"/>
  <c r="Y23" i="1" s="1"/>
  <c r="AA23" i="1"/>
  <c r="AB23" i="1" s="1"/>
  <c r="U23" i="1"/>
  <c r="V23" i="1" s="1"/>
  <c r="O23" i="1"/>
  <c r="P23" i="1" s="1"/>
  <c r="AK171" i="1"/>
  <c r="AH171" i="1"/>
  <c r="X171" i="1"/>
  <c r="Y171" i="1" s="1"/>
  <c r="U171" i="1"/>
  <c r="O171" i="1"/>
  <c r="P171" i="1" s="1"/>
  <c r="AA171" i="1"/>
  <c r="AB171" i="1" s="1"/>
  <c r="AK31" i="1"/>
  <c r="AL31" i="1" s="1"/>
  <c r="AH31" i="1"/>
  <c r="AI31" i="1" s="1"/>
  <c r="X31" i="1"/>
  <c r="Y31" i="1" s="1"/>
  <c r="U31" i="1"/>
  <c r="V31" i="1" s="1"/>
  <c r="AA31" i="1"/>
  <c r="AB31" i="1" s="1"/>
  <c r="O31" i="1"/>
  <c r="P31" i="1" s="1"/>
  <c r="AK63" i="1"/>
  <c r="AH63" i="1"/>
  <c r="AI63" i="1" s="1"/>
  <c r="X63" i="1"/>
  <c r="Y63" i="1" s="1"/>
  <c r="O63" i="1"/>
  <c r="P63" i="1" s="1"/>
  <c r="AA63" i="1"/>
  <c r="AB63" i="1" s="1"/>
  <c r="U63" i="1"/>
  <c r="V63" i="1" s="1"/>
  <c r="AK150" i="1"/>
  <c r="AL150" i="1" s="1"/>
  <c r="AH150" i="1"/>
  <c r="AI150" i="1" s="1"/>
  <c r="X150" i="1"/>
  <c r="Y150" i="1" s="1"/>
  <c r="AA150" i="1"/>
  <c r="AB150" i="1" s="1"/>
  <c r="U150" i="1"/>
  <c r="V150" i="1" s="1"/>
  <c r="O150" i="1"/>
  <c r="P150" i="1" s="1"/>
  <c r="R35" i="1"/>
  <c r="S35" i="1" s="1"/>
  <c r="AK191" i="1"/>
  <c r="AH191" i="1"/>
  <c r="AI191" i="1" s="1"/>
  <c r="X191" i="1"/>
  <c r="Y191" i="1" s="1"/>
  <c r="AA191" i="1"/>
  <c r="AB191" i="1" s="1"/>
  <c r="U191" i="1"/>
  <c r="V191" i="1" s="1"/>
  <c r="O191" i="1"/>
  <c r="P191" i="1" s="1"/>
  <c r="AP70" i="1"/>
  <c r="AP50" i="1"/>
  <c r="L99" i="1"/>
  <c r="R99" i="1" s="1"/>
  <c r="S99" i="1" s="1"/>
  <c r="AP15" i="1"/>
  <c r="AK60" i="1"/>
  <c r="AH60" i="1"/>
  <c r="AI60" i="1" s="1"/>
  <c r="AA60" i="1"/>
  <c r="AB60" i="1" s="1"/>
  <c r="X60" i="1"/>
  <c r="Y60" i="1" s="1"/>
  <c r="O60" i="1"/>
  <c r="P60" i="1" s="1"/>
  <c r="U60" i="1"/>
  <c r="V60" i="1" s="1"/>
  <c r="AP26" i="1"/>
  <c r="R31" i="1"/>
  <c r="S31" i="1" s="1"/>
  <c r="AP41" i="1"/>
  <c r="AP121" i="1"/>
  <c r="AK43" i="1"/>
  <c r="AL43" i="1" s="1"/>
  <c r="AH43" i="1"/>
  <c r="AI43" i="1" s="1"/>
  <c r="U43" i="1"/>
  <c r="V43" i="1" s="1"/>
  <c r="X43" i="1"/>
  <c r="Y43" i="1" s="1"/>
  <c r="O43" i="1"/>
  <c r="P43" i="1" s="1"/>
  <c r="AA43" i="1"/>
  <c r="AB43" i="1" s="1"/>
  <c r="L111" i="1"/>
  <c r="R111" i="1"/>
  <c r="S111" i="1" s="1"/>
  <c r="AK122" i="1"/>
  <c r="AL122" i="1" s="1"/>
  <c r="AH122" i="1"/>
  <c r="AI122" i="1" s="1"/>
  <c r="U122" i="1"/>
  <c r="V122" i="1" s="1"/>
  <c r="X122" i="1"/>
  <c r="Y122" i="1" s="1"/>
  <c r="O122" i="1"/>
  <c r="P122" i="1" s="1"/>
  <c r="AA122" i="1"/>
  <c r="AB122" i="1" s="1"/>
  <c r="AK118" i="1"/>
  <c r="AL118" i="1" s="1"/>
  <c r="AH118" i="1"/>
  <c r="AI118" i="1" s="1"/>
  <c r="AA118" i="1"/>
  <c r="AB118" i="1" s="1"/>
  <c r="X118" i="1"/>
  <c r="Y118" i="1" s="1"/>
  <c r="O118" i="1"/>
  <c r="P118" i="1" s="1"/>
  <c r="U118" i="1"/>
  <c r="V118" i="1" s="1"/>
  <c r="L97" i="1"/>
  <c r="R97" i="1" s="1"/>
  <c r="S97" i="1" s="1"/>
  <c r="AK132" i="1"/>
  <c r="AH132" i="1"/>
  <c r="AI132" i="1" s="1"/>
  <c r="AA132" i="1"/>
  <c r="AB132" i="1" s="1"/>
  <c r="U132" i="1"/>
  <c r="V132" i="1" s="1"/>
  <c r="O132" i="1"/>
  <c r="P132" i="1" s="1"/>
  <c r="X132" i="1"/>
  <c r="Y132" i="1" s="1"/>
  <c r="AH61" i="1"/>
  <c r="AI61" i="1" s="1"/>
  <c r="AK61" i="1"/>
  <c r="X61" i="1"/>
  <c r="Y61" i="1" s="1"/>
  <c r="U61" i="1"/>
  <c r="V61" i="1" s="1"/>
  <c r="AA61" i="1"/>
  <c r="AB61" i="1" s="1"/>
  <c r="O61" i="1"/>
  <c r="P61" i="1" s="1"/>
  <c r="AK93" i="1"/>
  <c r="AH93" i="1"/>
  <c r="AI93" i="1" s="1"/>
  <c r="X93" i="1"/>
  <c r="Y93" i="1" s="1"/>
  <c r="O93" i="1"/>
  <c r="P93" i="1" s="1"/>
  <c r="AA93" i="1"/>
  <c r="AB93" i="1" s="1"/>
  <c r="U93" i="1"/>
  <c r="V93" i="1" s="1"/>
  <c r="AN45" i="1"/>
  <c r="AO45" i="1" s="1"/>
  <c r="AP105" i="1"/>
  <c r="AP28" i="1"/>
  <c r="AN100" i="1"/>
  <c r="AO100" i="1" s="1"/>
  <c r="AH164" i="1"/>
  <c r="AI164" i="1" s="1"/>
  <c r="AK164" i="1"/>
  <c r="AL164" i="1" s="1"/>
  <c r="U164" i="1"/>
  <c r="V164" i="1" s="1"/>
  <c r="AA164" i="1"/>
  <c r="AB164" i="1" s="1"/>
  <c r="O164" i="1"/>
  <c r="P164" i="1" s="1"/>
  <c r="X164" i="1"/>
  <c r="Y164" i="1" s="1"/>
  <c r="AN137" i="1"/>
  <c r="R137" i="1"/>
  <c r="S137" i="1" s="1"/>
  <c r="AK32" i="1"/>
  <c r="AL32" i="1" s="1"/>
  <c r="AH32" i="1"/>
  <c r="AI32" i="1" s="1"/>
  <c r="AA32" i="1"/>
  <c r="AB32" i="1" s="1"/>
  <c r="X32" i="1"/>
  <c r="Y32" i="1" s="1"/>
  <c r="U32" i="1"/>
  <c r="V32" i="1" s="1"/>
  <c r="O32" i="1"/>
  <c r="P32" i="1" s="1"/>
  <c r="AN91" i="1"/>
  <c r="AK117" i="1"/>
  <c r="AL117" i="1" s="1"/>
  <c r="AH117" i="1"/>
  <c r="AI117" i="1" s="1"/>
  <c r="X117" i="1"/>
  <c r="Y117" i="1" s="1"/>
  <c r="AA117" i="1"/>
  <c r="AB117" i="1" s="1"/>
  <c r="U117" i="1"/>
  <c r="V117" i="1" s="1"/>
  <c r="O117" i="1"/>
  <c r="P117" i="1" s="1"/>
  <c r="AK157" i="1"/>
  <c r="AL157" i="1" s="1"/>
  <c r="AH157" i="1"/>
  <c r="AI157" i="1" s="1"/>
  <c r="AA157" i="1"/>
  <c r="AB157" i="1" s="1"/>
  <c r="X157" i="1"/>
  <c r="Y157" i="1" s="1"/>
  <c r="U157" i="1"/>
  <c r="V157" i="1" s="1"/>
  <c r="O157" i="1"/>
  <c r="P157" i="1" s="1"/>
  <c r="AN180" i="1"/>
  <c r="AK8" i="1"/>
  <c r="AL8" i="1" s="1"/>
  <c r="AH8" i="1"/>
  <c r="AI8" i="1" s="1"/>
  <c r="AA8" i="1"/>
  <c r="AB8" i="1" s="1"/>
  <c r="U8" i="1"/>
  <c r="V8" i="1" s="1"/>
  <c r="X8" i="1"/>
  <c r="Y8" i="1" s="1"/>
  <c r="O8" i="1"/>
  <c r="P8" i="1" s="1"/>
  <c r="AK177" i="1"/>
  <c r="AL177" i="1" s="1"/>
  <c r="AH177" i="1"/>
  <c r="AI177" i="1" s="1"/>
  <c r="AA177" i="1"/>
  <c r="AB177" i="1" s="1"/>
  <c r="X177" i="1"/>
  <c r="Y177" i="1" s="1"/>
  <c r="U177" i="1"/>
  <c r="V177" i="1" s="1"/>
  <c r="O177" i="1"/>
  <c r="P177" i="1" s="1"/>
  <c r="L128" i="1"/>
  <c r="R128" i="1" s="1"/>
  <c r="S128" i="1" s="1"/>
  <c r="L146" i="1"/>
  <c r="AN146" i="1" s="1"/>
  <c r="AO146" i="1" s="1"/>
  <c r="L74" i="1"/>
  <c r="AN74" i="1" s="1"/>
  <c r="L29" i="1"/>
  <c r="R29" i="1" s="1"/>
  <c r="S29" i="1" s="1"/>
  <c r="L81" i="1"/>
  <c r="AN69" i="1"/>
  <c r="R69" i="1"/>
  <c r="S69" i="1" s="1"/>
  <c r="AK49" i="1"/>
  <c r="AH49" i="1"/>
  <c r="AI49" i="1" s="1"/>
  <c r="X49" i="1"/>
  <c r="Y49" i="1" s="1"/>
  <c r="U49" i="1"/>
  <c r="V49" i="1" s="1"/>
  <c r="AA49" i="1"/>
  <c r="AB49" i="1" s="1"/>
  <c r="O49" i="1"/>
  <c r="P49" i="1" s="1"/>
  <c r="AK78" i="1"/>
  <c r="AH78" i="1"/>
  <c r="AI78" i="1" s="1"/>
  <c r="X78" i="1"/>
  <c r="Y78" i="1" s="1"/>
  <c r="U78" i="1"/>
  <c r="V78" i="1" s="1"/>
  <c r="AA78" i="1"/>
  <c r="AB78" i="1" s="1"/>
  <c r="O78" i="1"/>
  <c r="P78" i="1" s="1"/>
  <c r="AP139" i="1"/>
  <c r="AN35" i="1"/>
  <c r="AO35" i="1" s="1"/>
  <c r="AH44" i="1"/>
  <c r="AI44" i="1" s="1"/>
  <c r="AK44" i="1"/>
  <c r="U44" i="1"/>
  <c r="V44" i="1" s="1"/>
  <c r="AA44" i="1"/>
  <c r="AB44" i="1" s="1"/>
  <c r="O44" i="1"/>
  <c r="P44" i="1" s="1"/>
  <c r="X44" i="1"/>
  <c r="Y44" i="1" s="1"/>
  <c r="AP183" i="1"/>
  <c r="AK9" i="1"/>
  <c r="AL9" i="1" s="1"/>
  <c r="AH9" i="1"/>
  <c r="AI9" i="1" s="1"/>
  <c r="X9" i="1"/>
  <c r="Y9" i="1" s="1"/>
  <c r="O9" i="1"/>
  <c r="P9" i="1" s="1"/>
  <c r="AA9" i="1"/>
  <c r="AB9" i="1" s="1"/>
  <c r="U9" i="1"/>
  <c r="V9" i="1" s="1"/>
  <c r="R122" i="1"/>
  <c r="S122" i="1" s="1"/>
  <c r="AN177" i="1"/>
  <c r="AO177" i="1" s="1"/>
  <c r="R177" i="1"/>
  <c r="S177" i="1" s="1"/>
  <c r="AK160" i="1"/>
  <c r="AH160" i="1"/>
  <c r="AI160" i="1" s="1"/>
  <c r="AA160" i="1"/>
  <c r="X160" i="1"/>
  <c r="U160" i="1"/>
  <c r="O160" i="1"/>
  <c r="P160" i="1" s="1"/>
  <c r="AP160" i="1" s="1"/>
  <c r="R79" i="1"/>
  <c r="S79" i="1" s="1"/>
  <c r="R118" i="1"/>
  <c r="S118" i="1" s="1"/>
  <c r="AK4" i="1"/>
  <c r="AL4" i="1" s="1"/>
  <c r="AH4" i="1"/>
  <c r="AI4" i="1" s="1"/>
  <c r="AA4" i="1"/>
  <c r="AB4" i="1" s="1"/>
  <c r="X4" i="1"/>
  <c r="Y4" i="1" s="1"/>
  <c r="U4" i="1"/>
  <c r="V4" i="1" s="1"/>
  <c r="O4" i="1"/>
  <c r="P4" i="1" s="1"/>
  <c r="R172" i="1"/>
  <c r="S172" i="1" s="1"/>
  <c r="R164" i="1"/>
  <c r="S164" i="1" s="1"/>
  <c r="AP62" i="1"/>
  <c r="AN31" i="1"/>
  <c r="AO31" i="1" s="1"/>
  <c r="AN10" i="1"/>
  <c r="AO10" i="1" s="1"/>
  <c r="R61" i="1"/>
  <c r="S61" i="1" s="1"/>
  <c r="R44" i="1"/>
  <c r="S44" i="1" s="1"/>
  <c r="AN78" i="1"/>
  <c r="L169" i="1"/>
  <c r="AN169" i="1" s="1"/>
  <c r="L37" i="1"/>
  <c r="R37" i="1" s="1"/>
  <c r="S37" i="1" s="1"/>
  <c r="L104" i="1"/>
  <c r="R104" i="1" s="1"/>
  <c r="S104" i="1" s="1"/>
  <c r="AN106" i="1"/>
  <c r="AO106" i="1" s="1"/>
  <c r="R106" i="1"/>
  <c r="S106" i="1" s="1"/>
  <c r="AO116" i="1"/>
  <c r="R116" i="1"/>
  <c r="S116" i="1" s="1"/>
  <c r="AK39" i="1"/>
  <c r="AL39" i="1" s="1"/>
  <c r="AH39" i="1"/>
  <c r="AI39" i="1" s="1"/>
  <c r="X39" i="1"/>
  <c r="Y39" i="1" s="1"/>
  <c r="AA39" i="1"/>
  <c r="AB39" i="1" s="1"/>
  <c r="U39" i="1"/>
  <c r="V39" i="1" s="1"/>
  <c r="O39" i="1"/>
  <c r="P39" i="1" s="1"/>
  <c r="AP11" i="1"/>
  <c r="AP176" i="1"/>
  <c r="L170" i="1"/>
  <c r="R170" i="1" s="1"/>
  <c r="S170" i="1" s="1"/>
  <c r="L147" i="1"/>
  <c r="AN147" i="1" s="1"/>
  <c r="AO147" i="1" s="1"/>
  <c r="AN187" i="1"/>
  <c r="R187" i="1"/>
  <c r="L12" i="1"/>
  <c r="R12" i="1" s="1"/>
  <c r="S12" i="1" s="1"/>
  <c r="AH69" i="1"/>
  <c r="AI69" i="1" s="1"/>
  <c r="AK69" i="1"/>
  <c r="AA69" i="1"/>
  <c r="AB69" i="1" s="1"/>
  <c r="X69" i="1"/>
  <c r="Y69" i="1" s="1"/>
  <c r="U69" i="1"/>
  <c r="V69" i="1" s="1"/>
  <c r="O69" i="1"/>
  <c r="P69" i="1" s="1"/>
  <c r="AN124" i="1"/>
  <c r="R124" i="1"/>
  <c r="S124" i="1" s="1"/>
  <c r="AK5" i="1"/>
  <c r="AL5" i="1" s="1"/>
  <c r="AH5" i="1"/>
  <c r="AI5" i="1" s="1"/>
  <c r="AA5" i="1"/>
  <c r="AB5" i="1" s="1"/>
  <c r="U5" i="1"/>
  <c r="V5" i="1" s="1"/>
  <c r="O5" i="1"/>
  <c r="P5" i="1" s="1"/>
  <c r="X5" i="1"/>
  <c r="Y5" i="1" s="1"/>
  <c r="AN24" i="1"/>
  <c r="AO24" i="1" s="1"/>
  <c r="R24" i="1"/>
  <c r="S24" i="1" s="1"/>
  <c r="AK130" i="1"/>
  <c r="AH130" i="1"/>
  <c r="AI130" i="1" s="1"/>
  <c r="AA130" i="1"/>
  <c r="AB130" i="1" s="1"/>
  <c r="X130" i="1"/>
  <c r="Y130" i="1" s="1"/>
  <c r="O130" i="1"/>
  <c r="P130" i="1" s="1"/>
  <c r="U130" i="1"/>
  <c r="V130" i="1" s="1"/>
  <c r="AK182" i="1"/>
  <c r="AL182" i="1" s="1"/>
  <c r="AH182" i="1"/>
  <c r="AI182" i="1" s="1"/>
  <c r="U182" i="1"/>
  <c r="V182" i="1" s="1"/>
  <c r="X182" i="1"/>
  <c r="Y182" i="1" s="1"/>
  <c r="AA182" i="1"/>
  <c r="AB182" i="1" s="1"/>
  <c r="O182" i="1"/>
  <c r="P182" i="1" s="1"/>
  <c r="AN13" i="1"/>
  <c r="AO13" i="1" s="1"/>
  <c r="L192" i="1"/>
  <c r="AN192" i="1" s="1"/>
  <c r="R192" i="1"/>
  <c r="S192" i="1" s="1"/>
  <c r="L80" i="1"/>
  <c r="AN80" i="1"/>
  <c r="AH16" i="1"/>
  <c r="AI16" i="1" s="1"/>
  <c r="AK16" i="1"/>
  <c r="AL16" i="1" s="1"/>
  <c r="R91" i="1"/>
  <c r="S91" i="1" s="1"/>
  <c r="AN43" i="1"/>
  <c r="R43" i="1"/>
  <c r="S43" i="1" s="1"/>
  <c r="AP156" i="1"/>
  <c r="AP110" i="1"/>
  <c r="L98" i="1"/>
  <c r="AN98" i="1" s="1"/>
  <c r="AO98" i="1" s="1"/>
  <c r="L103" i="1"/>
  <c r="AN103" i="1" s="1"/>
  <c r="AO103" i="1" s="1"/>
  <c r="AK87" i="1"/>
  <c r="AH87" i="1"/>
  <c r="AI87" i="1" s="1"/>
  <c r="AA87" i="1"/>
  <c r="AB87" i="1" s="1"/>
  <c r="O87" i="1"/>
  <c r="P87" i="1" s="1"/>
  <c r="U87" i="1"/>
  <c r="V87" i="1" s="1"/>
  <c r="X87" i="1"/>
  <c r="Y87" i="1" s="1"/>
  <c r="AN132" i="1"/>
  <c r="R132" i="1"/>
  <c r="S132" i="1" s="1"/>
  <c r="AK113" i="1"/>
  <c r="AL113" i="1" s="1"/>
  <c r="AH113" i="1"/>
  <c r="AI113" i="1" s="1"/>
  <c r="AA113" i="1"/>
  <c r="AB113" i="1" s="1"/>
  <c r="X113" i="1"/>
  <c r="Y113" i="1" s="1"/>
  <c r="U113" i="1"/>
  <c r="V113" i="1" s="1"/>
  <c r="O113" i="1"/>
  <c r="P113" i="1" s="1"/>
  <c r="AK152" i="1"/>
  <c r="AL152" i="1" s="1"/>
  <c r="AH152" i="1"/>
  <c r="AI152" i="1" s="1"/>
  <c r="X152" i="1"/>
  <c r="Y152" i="1" s="1"/>
  <c r="AA152" i="1"/>
  <c r="AB152" i="1" s="1"/>
  <c r="O152" i="1"/>
  <c r="P152" i="1" s="1"/>
  <c r="U152" i="1"/>
  <c r="V152" i="1" s="1"/>
  <c r="L58" i="1"/>
  <c r="AN58" i="1" s="1"/>
  <c r="AK138" i="1"/>
  <c r="AH138" i="1"/>
  <c r="AI138" i="1" s="1"/>
  <c r="AA138" i="1"/>
  <c r="AB138" i="1" s="1"/>
  <c r="X138" i="1"/>
  <c r="Y138" i="1" s="1"/>
  <c r="U138" i="1"/>
  <c r="V138" i="1" s="1"/>
  <c r="O138" i="1"/>
  <c r="P138" i="1" s="1"/>
  <c r="L85" i="1"/>
  <c r="K109" i="1"/>
  <c r="L109" i="1" s="1"/>
  <c r="AN81" i="1"/>
  <c r="R81" i="1"/>
  <c r="S81" i="1" s="1"/>
  <c r="AK175" i="1"/>
  <c r="AL175" i="1" s="1"/>
  <c r="AH175" i="1"/>
  <c r="AI175" i="1" s="1"/>
  <c r="U175" i="1"/>
  <c r="V175" i="1" s="1"/>
  <c r="AA175" i="1"/>
  <c r="AB175" i="1" s="1"/>
  <c r="X175" i="1"/>
  <c r="Y175" i="1" s="1"/>
  <c r="O175" i="1"/>
  <c r="P175" i="1" s="1"/>
  <c r="L94" i="1"/>
  <c r="R94" i="1" s="1"/>
  <c r="S94" i="1" s="1"/>
  <c r="AN94" i="1"/>
  <c r="L148" i="1"/>
  <c r="R148" i="1" s="1"/>
  <c r="S148" i="1" s="1"/>
  <c r="R5" i="1"/>
  <c r="S5" i="1" s="1"/>
  <c r="R152" i="1"/>
  <c r="S152" i="1" s="1"/>
  <c r="R87" i="1"/>
  <c r="S87" i="1" s="1"/>
  <c r="AN39" i="1"/>
  <c r="R68" i="1"/>
  <c r="S68" i="1" s="1"/>
  <c r="AN122" i="1"/>
  <c r="AP17" i="1"/>
  <c r="L54" i="1"/>
  <c r="R54" i="1" s="1"/>
  <c r="S54" i="1" s="1"/>
  <c r="AN54" i="1"/>
  <c r="AO54" i="1" s="1"/>
  <c r="AK66" i="1"/>
  <c r="AH66" i="1"/>
  <c r="AI66" i="1" s="1"/>
  <c r="X66" i="1"/>
  <c r="Y66" i="1" s="1"/>
  <c r="AA66" i="1"/>
  <c r="AB66" i="1" s="1"/>
  <c r="O66" i="1"/>
  <c r="P66" i="1" s="1"/>
  <c r="U66" i="1"/>
  <c r="V66" i="1" s="1"/>
  <c r="AN79" i="1"/>
  <c r="AN118" i="1"/>
  <c r="AO118" i="1" s="1"/>
  <c r="R138" i="1"/>
  <c r="S138" i="1" s="1"/>
  <c r="AN172" i="1"/>
  <c r="AH38" i="1"/>
  <c r="AI38" i="1" s="1"/>
  <c r="AK38" i="1"/>
  <c r="AL38" i="1" s="1"/>
  <c r="X38" i="1"/>
  <c r="Y38" i="1" s="1"/>
  <c r="AA38" i="1"/>
  <c r="AB38" i="1" s="1"/>
  <c r="U38" i="1"/>
  <c r="V38" i="1" s="1"/>
  <c r="O38" i="1"/>
  <c r="P38" i="1" s="1"/>
  <c r="AN164" i="1"/>
  <c r="AH55" i="1"/>
  <c r="AI55" i="1" s="1"/>
  <c r="AK55" i="1"/>
  <c r="AA55" i="1"/>
  <c r="AB55" i="1" s="1"/>
  <c r="X55" i="1"/>
  <c r="Y55" i="1" s="1"/>
  <c r="O55" i="1"/>
  <c r="P55" i="1" s="1"/>
  <c r="U55" i="1"/>
  <c r="V55" i="1" s="1"/>
  <c r="AP141" i="1"/>
  <c r="AP188" i="1"/>
  <c r="AN72" i="1"/>
  <c r="R72" i="1"/>
  <c r="S72" i="1" s="1"/>
  <c r="L34" i="1"/>
  <c r="L184" i="1"/>
  <c r="AN184" i="1" s="1"/>
  <c r="AO184" i="1" s="1"/>
  <c r="AP165" i="1"/>
  <c r="AK112" i="1"/>
  <c r="AL112" i="1" s="1"/>
  <c r="AH112" i="1"/>
  <c r="AI112" i="1" s="1"/>
  <c r="X112" i="1"/>
  <c r="Y112" i="1" s="1"/>
  <c r="U112" i="1"/>
  <c r="V112" i="1" s="1"/>
  <c r="O112" i="1"/>
  <c r="P112" i="1" s="1"/>
  <c r="AA112" i="1"/>
  <c r="AB112" i="1" s="1"/>
  <c r="AP142" i="1"/>
  <c r="AH20" i="1"/>
  <c r="AI20" i="1" s="1"/>
  <c r="AK20" i="1"/>
  <c r="AL20" i="1" s="1"/>
  <c r="U20" i="1"/>
  <c r="V20" i="1" s="1"/>
  <c r="X20" i="1"/>
  <c r="Y20" i="1" s="1"/>
  <c r="O20" i="1"/>
  <c r="P20" i="1" s="1"/>
  <c r="AA20" i="1"/>
  <c r="AB20" i="1" s="1"/>
  <c r="AK86" i="1"/>
  <c r="AH86" i="1"/>
  <c r="AI86" i="1" s="1"/>
  <c r="U86" i="1"/>
  <c r="V86" i="1" s="1"/>
  <c r="AA86" i="1"/>
  <c r="AB86" i="1" s="1"/>
  <c r="X86" i="1"/>
  <c r="Y86" i="1" s="1"/>
  <c r="O86" i="1"/>
  <c r="P86" i="1" s="1"/>
  <c r="AN61" i="1"/>
  <c r="AN44" i="1"/>
  <c r="AO44" i="1" s="1"/>
  <c r="AH53" i="1"/>
  <c r="AI53" i="1" s="1"/>
  <c r="AK53" i="1"/>
  <c r="AL53" i="1" s="1"/>
  <c r="AA53" i="1"/>
  <c r="AB53" i="1" s="1"/>
  <c r="X53" i="1"/>
  <c r="Y53" i="1" s="1"/>
  <c r="U53" i="1"/>
  <c r="V53" i="1" s="1"/>
  <c r="O53" i="1"/>
  <c r="P53" i="1" s="1"/>
  <c r="AP125" i="1"/>
  <c r="L89" i="1"/>
  <c r="AN89" i="1" s="1"/>
  <c r="R114" i="1"/>
  <c r="S114" i="1" s="1"/>
  <c r="AK108" i="1"/>
  <c r="AL108" i="1" s="1"/>
  <c r="AH108" i="1"/>
  <c r="AI108" i="1" s="1"/>
  <c r="AA108" i="1"/>
  <c r="AB108" i="1" s="1"/>
  <c r="X108" i="1"/>
  <c r="Y108" i="1" s="1"/>
  <c r="U108" i="1"/>
  <c r="V108" i="1" s="1"/>
  <c r="O108" i="1"/>
  <c r="P108" i="1" s="1"/>
  <c r="R21" i="1"/>
  <c r="S21" i="1" s="1"/>
  <c r="AN66" i="1"/>
  <c r="L22" i="1"/>
  <c r="K82" i="1"/>
  <c r="L33" i="1"/>
  <c r="L52" i="1"/>
  <c r="AN52" i="1" s="1"/>
  <c r="K22" i="1"/>
  <c r="L134" i="1"/>
  <c r="AN134" i="1" s="1"/>
  <c r="K174" i="1"/>
  <c r="L174" i="1" s="1"/>
  <c r="L101" i="1"/>
  <c r="AN101" i="1" s="1"/>
  <c r="AO101" i="1" s="1"/>
  <c r="K135" i="1"/>
  <c r="K64" i="1"/>
  <c r="L30" i="1"/>
  <c r="AN30" i="1" s="1"/>
  <c r="AO30" i="1" s="1"/>
  <c r="L47" i="1"/>
  <c r="AN47" i="1" s="1"/>
  <c r="AO47" i="1" s="1"/>
  <c r="K151" i="1"/>
  <c r="K51" i="1"/>
  <c r="K84" i="1"/>
  <c r="L42" i="1"/>
  <c r="AN42" i="1" s="1"/>
  <c r="L83" i="1"/>
  <c r="AN83" i="1" s="1"/>
  <c r="R147" i="1" l="1"/>
  <c r="S147" i="1" s="1"/>
  <c r="AA16" i="1"/>
  <c r="AB16" i="1" s="1"/>
  <c r="AN104" i="1"/>
  <c r="AO104" i="1" s="1"/>
  <c r="AO111" i="1"/>
  <c r="R186" i="1"/>
  <c r="R89" i="1"/>
  <c r="S89" i="1" s="1"/>
  <c r="U16" i="1"/>
  <c r="V16" i="1" s="1"/>
  <c r="AP6" i="1"/>
  <c r="AO186" i="1"/>
  <c r="AP186" i="1" s="1"/>
  <c r="AP172" i="1"/>
  <c r="AP168" i="1"/>
  <c r="AN148" i="1"/>
  <c r="R134" i="1"/>
  <c r="S134" i="1" s="1"/>
  <c r="AP66" i="1"/>
  <c r="AP124" i="1"/>
  <c r="AN12" i="1"/>
  <c r="AO12" i="1" s="1"/>
  <c r="AN29" i="1"/>
  <c r="AO29" i="1" s="1"/>
  <c r="AP25" i="1"/>
  <c r="AN154" i="1"/>
  <c r="AO154" i="1" s="1"/>
  <c r="AP8" i="1"/>
  <c r="AP60" i="1"/>
  <c r="AP150" i="1"/>
  <c r="AP23" i="1"/>
  <c r="R179" i="1"/>
  <c r="S179" i="1" s="1"/>
  <c r="R103" i="1"/>
  <c r="S103" i="1" s="1"/>
  <c r="AP182" i="1"/>
  <c r="AP4" i="1"/>
  <c r="AP78" i="1"/>
  <c r="AN185" i="1"/>
  <c r="AO185" i="1" s="1"/>
  <c r="AP24" i="1"/>
  <c r="AP193" i="1"/>
  <c r="R16" i="1"/>
  <c r="S16" i="1" s="1"/>
  <c r="R119" i="1"/>
  <c r="S119" i="1" s="1"/>
  <c r="AN144" i="1"/>
  <c r="AO144" i="1" s="1"/>
  <c r="AP158" i="1"/>
  <c r="R74" i="1"/>
  <c r="S74" i="1" s="1"/>
  <c r="AP61" i="1"/>
  <c r="O16" i="1"/>
  <c r="P16" i="1" s="1"/>
  <c r="R42" i="1"/>
  <c r="S42" i="1" s="1"/>
  <c r="AP164" i="1"/>
  <c r="AN97" i="1"/>
  <c r="AN16" i="1"/>
  <c r="AO16" i="1" s="1"/>
  <c r="AP132" i="1"/>
  <c r="AP53" i="1"/>
  <c r="AP86" i="1"/>
  <c r="AP113" i="1"/>
  <c r="R169" i="1"/>
  <c r="S169" i="1" s="1"/>
  <c r="AP161" i="1"/>
  <c r="AP77" i="1"/>
  <c r="R14" i="1"/>
  <c r="S14" i="1" s="1"/>
  <c r="AP38" i="1"/>
  <c r="R184" i="1"/>
  <c r="S184" i="1" s="1"/>
  <c r="AP157" i="1"/>
  <c r="R73" i="1"/>
  <c r="S73" i="1" s="1"/>
  <c r="AN59" i="1"/>
  <c r="AP72" i="1"/>
  <c r="AP153" i="1"/>
  <c r="AH174" i="1"/>
  <c r="AI174" i="1" s="1"/>
  <c r="AK174" i="1"/>
  <c r="AL174" i="1" s="1"/>
  <c r="X174" i="1"/>
  <c r="Y174" i="1" s="1"/>
  <c r="O174" i="1"/>
  <c r="P174" i="1" s="1"/>
  <c r="U174" i="1"/>
  <c r="V174" i="1" s="1"/>
  <c r="AA174" i="1"/>
  <c r="AB174" i="1" s="1"/>
  <c r="AH109" i="1"/>
  <c r="AI109" i="1" s="1"/>
  <c r="AK109" i="1"/>
  <c r="AL109" i="1" s="1"/>
  <c r="X109" i="1"/>
  <c r="Y109" i="1" s="1"/>
  <c r="U109" i="1"/>
  <c r="V109" i="1" s="1"/>
  <c r="AA109" i="1"/>
  <c r="AB109" i="1" s="1"/>
  <c r="O109" i="1"/>
  <c r="P109" i="1" s="1"/>
  <c r="AK98" i="1"/>
  <c r="AL98" i="1" s="1"/>
  <c r="AH98" i="1"/>
  <c r="AI98" i="1" s="1"/>
  <c r="U98" i="1"/>
  <c r="V98" i="1" s="1"/>
  <c r="X98" i="1"/>
  <c r="Y98" i="1" s="1"/>
  <c r="O98" i="1"/>
  <c r="P98" i="1" s="1"/>
  <c r="AA98" i="1"/>
  <c r="AB98" i="1" s="1"/>
  <c r="AH80" i="1"/>
  <c r="AI80" i="1" s="1"/>
  <c r="AK80" i="1"/>
  <c r="AA80" i="1"/>
  <c r="AB80" i="1" s="1"/>
  <c r="X80" i="1"/>
  <c r="Y80" i="1" s="1"/>
  <c r="U80" i="1"/>
  <c r="V80" i="1" s="1"/>
  <c r="O80" i="1"/>
  <c r="P80" i="1" s="1"/>
  <c r="AP133" i="1"/>
  <c r="L64" i="1"/>
  <c r="AN64" i="1" s="1"/>
  <c r="AP63" i="1"/>
  <c r="AP68" i="1"/>
  <c r="AK131" i="1"/>
  <c r="AH131" i="1"/>
  <c r="AA131" i="1"/>
  <c r="AB131" i="1" s="1"/>
  <c r="X131" i="1"/>
  <c r="Y131" i="1" s="1"/>
  <c r="U131" i="1"/>
  <c r="V131" i="1" s="1"/>
  <c r="O131" i="1"/>
  <c r="P131" i="1" s="1"/>
  <c r="AP10" i="1"/>
  <c r="AH162" i="1"/>
  <c r="AK162" i="1"/>
  <c r="U162" i="1"/>
  <c r="O162" i="1"/>
  <c r="AA162" i="1"/>
  <c r="X162" i="1"/>
  <c r="AK14" i="1"/>
  <c r="AL14" i="1" s="1"/>
  <c r="AH14" i="1"/>
  <c r="AI14" i="1" s="1"/>
  <c r="X14" i="1"/>
  <c r="Y14" i="1" s="1"/>
  <c r="U14" i="1"/>
  <c r="V14" i="1" s="1"/>
  <c r="AA14" i="1"/>
  <c r="AB14" i="1" s="1"/>
  <c r="O14" i="1"/>
  <c r="P14" i="1" s="1"/>
  <c r="AP114" i="1"/>
  <c r="AP79" i="1"/>
  <c r="AK36" i="1"/>
  <c r="AL36" i="1" s="1"/>
  <c r="AH36" i="1"/>
  <c r="AI36" i="1" s="1"/>
  <c r="AA36" i="1"/>
  <c r="AB36" i="1" s="1"/>
  <c r="X36" i="1"/>
  <c r="Y36" i="1" s="1"/>
  <c r="U36" i="1"/>
  <c r="V36" i="1" s="1"/>
  <c r="O36" i="1"/>
  <c r="P36" i="1" s="1"/>
  <c r="AK83" i="1"/>
  <c r="AH83" i="1"/>
  <c r="AI83" i="1" s="1"/>
  <c r="X83" i="1"/>
  <c r="Y83" i="1" s="1"/>
  <c r="AA83" i="1"/>
  <c r="AB83" i="1" s="1"/>
  <c r="U83" i="1"/>
  <c r="V83" i="1" s="1"/>
  <c r="O83" i="1"/>
  <c r="P83" i="1" s="1"/>
  <c r="L135" i="1"/>
  <c r="AP55" i="1"/>
  <c r="AH54" i="1"/>
  <c r="AI54" i="1" s="1"/>
  <c r="AK54" i="1"/>
  <c r="AL54" i="1" s="1"/>
  <c r="AA54" i="1"/>
  <c r="AB54" i="1" s="1"/>
  <c r="U54" i="1"/>
  <c r="V54" i="1" s="1"/>
  <c r="X54" i="1"/>
  <c r="Y54" i="1" s="1"/>
  <c r="O54" i="1"/>
  <c r="P54" i="1" s="1"/>
  <c r="AH148" i="1"/>
  <c r="AI148" i="1" s="1"/>
  <c r="AK148" i="1"/>
  <c r="AA148" i="1"/>
  <c r="AB148" i="1" s="1"/>
  <c r="X148" i="1"/>
  <c r="Y148" i="1" s="1"/>
  <c r="U148" i="1"/>
  <c r="V148" i="1" s="1"/>
  <c r="O148" i="1"/>
  <c r="P148" i="1" s="1"/>
  <c r="AH147" i="1"/>
  <c r="AI147" i="1" s="1"/>
  <c r="AK147" i="1"/>
  <c r="AL147" i="1" s="1"/>
  <c r="AA147" i="1"/>
  <c r="AB147" i="1" s="1"/>
  <c r="U147" i="1"/>
  <c r="V147" i="1" s="1"/>
  <c r="X147" i="1"/>
  <c r="Y147" i="1" s="1"/>
  <c r="O147" i="1"/>
  <c r="P147" i="1" s="1"/>
  <c r="AK104" i="1"/>
  <c r="AL104" i="1" s="1"/>
  <c r="AH104" i="1"/>
  <c r="AI104" i="1" s="1"/>
  <c r="U104" i="1"/>
  <c r="V104" i="1" s="1"/>
  <c r="AA104" i="1"/>
  <c r="AB104" i="1" s="1"/>
  <c r="X104" i="1"/>
  <c r="Y104" i="1" s="1"/>
  <c r="O104" i="1"/>
  <c r="P104" i="1" s="1"/>
  <c r="AP9" i="1"/>
  <c r="AK29" i="1"/>
  <c r="AL29" i="1" s="1"/>
  <c r="AH29" i="1"/>
  <c r="AI29" i="1" s="1"/>
  <c r="AA29" i="1"/>
  <c r="AB29" i="1" s="1"/>
  <c r="X29" i="1"/>
  <c r="Y29" i="1" s="1"/>
  <c r="U29" i="1"/>
  <c r="V29" i="1" s="1"/>
  <c r="O29" i="1"/>
  <c r="P29" i="1" s="1"/>
  <c r="AP177" i="1"/>
  <c r="AP191" i="1"/>
  <c r="AK144" i="1"/>
  <c r="AL144" i="1" s="1"/>
  <c r="AH144" i="1"/>
  <c r="AI144" i="1" s="1"/>
  <c r="AA144" i="1"/>
  <c r="AB144" i="1" s="1"/>
  <c r="O144" i="1"/>
  <c r="P144" i="1" s="1"/>
  <c r="U144" i="1"/>
  <c r="V144" i="1" s="1"/>
  <c r="X144" i="1"/>
  <c r="Y144" i="1" s="1"/>
  <c r="AK179" i="1"/>
  <c r="AL179" i="1" s="1"/>
  <c r="AH179" i="1"/>
  <c r="AI179" i="1" s="1"/>
  <c r="AA179" i="1"/>
  <c r="AB179" i="1" s="1"/>
  <c r="O179" i="1"/>
  <c r="P179" i="1" s="1"/>
  <c r="X179" i="1"/>
  <c r="Y179" i="1" s="1"/>
  <c r="U179" i="1"/>
  <c r="V179" i="1" s="1"/>
  <c r="AP3" i="1"/>
  <c r="AP91" i="1"/>
  <c r="R36" i="1"/>
  <c r="S36" i="1" s="1"/>
  <c r="AH85" i="1"/>
  <c r="AI85" i="1" s="1"/>
  <c r="AK85" i="1"/>
  <c r="AA85" i="1"/>
  <c r="AB85" i="1" s="1"/>
  <c r="X85" i="1"/>
  <c r="Y85" i="1" s="1"/>
  <c r="O85" i="1"/>
  <c r="P85" i="1" s="1"/>
  <c r="U85" i="1"/>
  <c r="V85" i="1" s="1"/>
  <c r="AH123" i="1"/>
  <c r="AI123" i="1" s="1"/>
  <c r="AK123" i="1"/>
  <c r="AL123" i="1" s="1"/>
  <c r="AA123" i="1"/>
  <c r="AB123" i="1" s="1"/>
  <c r="X123" i="1"/>
  <c r="Y123" i="1" s="1"/>
  <c r="U123" i="1"/>
  <c r="V123" i="1" s="1"/>
  <c r="O123" i="1"/>
  <c r="P123" i="1" s="1"/>
  <c r="AK33" i="1"/>
  <c r="AL33" i="1" s="1"/>
  <c r="AH33" i="1"/>
  <c r="AI33" i="1" s="1"/>
  <c r="X33" i="1"/>
  <c r="Y33" i="1" s="1"/>
  <c r="AA33" i="1"/>
  <c r="AB33" i="1" s="1"/>
  <c r="O33" i="1"/>
  <c r="P33" i="1" s="1"/>
  <c r="U33" i="1"/>
  <c r="V33" i="1" s="1"/>
  <c r="AP138" i="1"/>
  <c r="R33" i="1"/>
  <c r="S33" i="1" s="1"/>
  <c r="AP167" i="1"/>
  <c r="AP87" i="1"/>
  <c r="AK42" i="1"/>
  <c r="AL42" i="1" s="1"/>
  <c r="AH42" i="1"/>
  <c r="AI42" i="1" s="1"/>
  <c r="U42" i="1"/>
  <c r="V42" i="1" s="1"/>
  <c r="X42" i="1"/>
  <c r="Y42" i="1" s="1"/>
  <c r="AA42" i="1"/>
  <c r="AB42" i="1" s="1"/>
  <c r="O42" i="1"/>
  <c r="P42" i="1" s="1"/>
  <c r="AH184" i="1"/>
  <c r="AI184" i="1" s="1"/>
  <c r="AK184" i="1"/>
  <c r="AL184" i="1" s="1"/>
  <c r="U184" i="1"/>
  <c r="V184" i="1" s="1"/>
  <c r="O184" i="1"/>
  <c r="P184" i="1" s="1"/>
  <c r="AA184" i="1"/>
  <c r="AB184" i="1" s="1"/>
  <c r="X184" i="1"/>
  <c r="Y184" i="1" s="1"/>
  <c r="R47" i="1"/>
  <c r="S47" i="1" s="1"/>
  <c r="AK111" i="1"/>
  <c r="AL111" i="1" s="1"/>
  <c r="AH111" i="1"/>
  <c r="AI111" i="1" s="1"/>
  <c r="X111" i="1"/>
  <c r="Y111" i="1" s="1"/>
  <c r="O111" i="1"/>
  <c r="P111" i="1" s="1"/>
  <c r="AA111" i="1"/>
  <c r="AB111" i="1" s="1"/>
  <c r="U111" i="1"/>
  <c r="V111" i="1" s="1"/>
  <c r="L84" i="1"/>
  <c r="AN84" i="1" s="1"/>
  <c r="AN174" i="1"/>
  <c r="AO174" i="1" s="1"/>
  <c r="R174" i="1"/>
  <c r="S174" i="1" s="1"/>
  <c r="AH34" i="1"/>
  <c r="AI34" i="1" s="1"/>
  <c r="AK34" i="1"/>
  <c r="AL34" i="1" s="1"/>
  <c r="X34" i="1"/>
  <c r="Y34" i="1" s="1"/>
  <c r="AA34" i="1"/>
  <c r="AB34" i="1" s="1"/>
  <c r="U34" i="1"/>
  <c r="V34" i="1" s="1"/>
  <c r="O34" i="1"/>
  <c r="P34" i="1" s="1"/>
  <c r="AP152" i="1"/>
  <c r="R85" i="1"/>
  <c r="S85" i="1" s="1"/>
  <c r="AP93" i="1"/>
  <c r="AH97" i="1"/>
  <c r="AI97" i="1" s="1"/>
  <c r="AK97" i="1"/>
  <c r="X97" i="1"/>
  <c r="Y97" i="1" s="1"/>
  <c r="AA97" i="1"/>
  <c r="AB97" i="1" s="1"/>
  <c r="U97" i="1"/>
  <c r="V97" i="1" s="1"/>
  <c r="O97" i="1"/>
  <c r="P97" i="1" s="1"/>
  <c r="AP122" i="1"/>
  <c r="AP171" i="1"/>
  <c r="AP137" i="1"/>
  <c r="AK59" i="1"/>
  <c r="AH59" i="1"/>
  <c r="AI59" i="1" s="1"/>
  <c r="X59" i="1"/>
  <c r="Y59" i="1" s="1"/>
  <c r="AA59" i="1"/>
  <c r="AB59" i="1" s="1"/>
  <c r="U59" i="1"/>
  <c r="V59" i="1" s="1"/>
  <c r="O59" i="1"/>
  <c r="P59" i="1" s="1"/>
  <c r="AP127" i="1"/>
  <c r="AP71" i="1"/>
  <c r="AP27" i="1"/>
  <c r="AP21" i="1"/>
  <c r="AK95" i="1"/>
  <c r="AH95" i="1"/>
  <c r="AI95" i="1" s="1"/>
  <c r="U95" i="1"/>
  <c r="V95" i="1" s="1"/>
  <c r="X95" i="1"/>
  <c r="Y95" i="1" s="1"/>
  <c r="AA95" i="1"/>
  <c r="AB95" i="1" s="1"/>
  <c r="O95" i="1"/>
  <c r="P95" i="1" s="1"/>
  <c r="AP106" i="1"/>
  <c r="AK154" i="1"/>
  <c r="AL154" i="1" s="1"/>
  <c r="AH154" i="1"/>
  <c r="AI154" i="1" s="1"/>
  <c r="AA154" i="1"/>
  <c r="AB154" i="1" s="1"/>
  <c r="X154" i="1"/>
  <c r="Y154" i="1" s="1"/>
  <c r="O154" i="1"/>
  <c r="P154" i="1" s="1"/>
  <c r="U154" i="1"/>
  <c r="V154" i="1" s="1"/>
  <c r="AK58" i="1"/>
  <c r="AH58" i="1"/>
  <c r="AI58" i="1" s="1"/>
  <c r="X58" i="1"/>
  <c r="Y58" i="1" s="1"/>
  <c r="AA58" i="1"/>
  <c r="AB58" i="1" s="1"/>
  <c r="O58" i="1"/>
  <c r="P58" i="1" s="1"/>
  <c r="U58" i="1"/>
  <c r="V58" i="1" s="1"/>
  <c r="AP44" i="1"/>
  <c r="AP45" i="1"/>
  <c r="AH96" i="1"/>
  <c r="AI96" i="1" s="1"/>
  <c r="AK96" i="1"/>
  <c r="AA96" i="1"/>
  <c r="AB96" i="1" s="1"/>
  <c r="O96" i="1"/>
  <c r="P96" i="1" s="1"/>
  <c r="X96" i="1"/>
  <c r="Y96" i="1" s="1"/>
  <c r="U96" i="1"/>
  <c r="V96" i="1" s="1"/>
  <c r="L82" i="1"/>
  <c r="AN82" i="1" s="1"/>
  <c r="AN33" i="1"/>
  <c r="AO33" i="1" s="1"/>
  <c r="AK22" i="1"/>
  <c r="AL22" i="1" s="1"/>
  <c r="AH22" i="1"/>
  <c r="AI22" i="1" s="1"/>
  <c r="X22" i="1"/>
  <c r="Y22" i="1" s="1"/>
  <c r="U22" i="1"/>
  <c r="V22" i="1" s="1"/>
  <c r="AA22" i="1"/>
  <c r="AB22" i="1" s="1"/>
  <c r="O22" i="1"/>
  <c r="P22" i="1" s="1"/>
  <c r="AK170" i="1"/>
  <c r="AH170" i="1"/>
  <c r="AI170" i="1" s="1"/>
  <c r="AA170" i="1"/>
  <c r="AB170" i="1" s="1"/>
  <c r="O170" i="1"/>
  <c r="P170" i="1" s="1"/>
  <c r="U170" i="1"/>
  <c r="V170" i="1" s="1"/>
  <c r="X170" i="1"/>
  <c r="Y170" i="1" s="1"/>
  <c r="AK73" i="1"/>
  <c r="AH73" i="1"/>
  <c r="AI73" i="1" s="1"/>
  <c r="AA73" i="1"/>
  <c r="AB73" i="1" s="1"/>
  <c r="U73" i="1"/>
  <c r="V73" i="1" s="1"/>
  <c r="X73" i="1"/>
  <c r="Y73" i="1" s="1"/>
  <c r="O73" i="1"/>
  <c r="P73" i="1" s="1"/>
  <c r="AP13" i="1"/>
  <c r="AP180" i="1"/>
  <c r="AN170" i="1"/>
  <c r="AK89" i="1"/>
  <c r="AH89" i="1"/>
  <c r="AI89" i="1" s="1"/>
  <c r="X89" i="1"/>
  <c r="Y89" i="1" s="1"/>
  <c r="AA89" i="1"/>
  <c r="AB89" i="1" s="1"/>
  <c r="O89" i="1"/>
  <c r="P89" i="1" s="1"/>
  <c r="U89" i="1"/>
  <c r="V89" i="1" s="1"/>
  <c r="AP112" i="1"/>
  <c r="AH94" i="1"/>
  <c r="AI94" i="1" s="1"/>
  <c r="AK94" i="1"/>
  <c r="AA94" i="1"/>
  <c r="AB94" i="1" s="1"/>
  <c r="X94" i="1"/>
  <c r="Y94" i="1" s="1"/>
  <c r="O94" i="1"/>
  <c r="P94" i="1" s="1"/>
  <c r="U94" i="1"/>
  <c r="V94" i="1" s="1"/>
  <c r="AK103" i="1"/>
  <c r="AL103" i="1" s="1"/>
  <c r="AH103" i="1"/>
  <c r="AI103" i="1" s="1"/>
  <c r="U103" i="1"/>
  <c r="V103" i="1" s="1"/>
  <c r="X103" i="1"/>
  <c r="Y103" i="1" s="1"/>
  <c r="AA103" i="1"/>
  <c r="AB103" i="1" s="1"/>
  <c r="O103" i="1"/>
  <c r="P103" i="1" s="1"/>
  <c r="AH192" i="1"/>
  <c r="AI192" i="1" s="1"/>
  <c r="AK192" i="1"/>
  <c r="AA192" i="1"/>
  <c r="AB192" i="1" s="1"/>
  <c r="X192" i="1"/>
  <c r="Y192" i="1" s="1"/>
  <c r="O192" i="1"/>
  <c r="P192" i="1" s="1"/>
  <c r="U192" i="1"/>
  <c r="V192" i="1" s="1"/>
  <c r="AP69" i="1"/>
  <c r="AK12" i="1"/>
  <c r="AL12" i="1" s="1"/>
  <c r="AH12" i="1"/>
  <c r="AI12" i="1" s="1"/>
  <c r="X12" i="1"/>
  <c r="Y12" i="1" s="1"/>
  <c r="AA12" i="1"/>
  <c r="AB12" i="1" s="1"/>
  <c r="U12" i="1"/>
  <c r="V12" i="1" s="1"/>
  <c r="O12" i="1"/>
  <c r="P12" i="1" s="1"/>
  <c r="AP49" i="1"/>
  <c r="AK81" i="1"/>
  <c r="AH81" i="1"/>
  <c r="AI81" i="1" s="1"/>
  <c r="AA81" i="1"/>
  <c r="AB81" i="1" s="1"/>
  <c r="X81" i="1"/>
  <c r="Y81" i="1" s="1"/>
  <c r="O81" i="1"/>
  <c r="P81" i="1" s="1"/>
  <c r="U81" i="1"/>
  <c r="V81" i="1" s="1"/>
  <c r="AK74" i="1"/>
  <c r="AH74" i="1"/>
  <c r="AI74" i="1" s="1"/>
  <c r="X74" i="1"/>
  <c r="Y74" i="1" s="1"/>
  <c r="AA74" i="1"/>
  <c r="AB74" i="1" s="1"/>
  <c r="U74" i="1"/>
  <c r="V74" i="1" s="1"/>
  <c r="O74" i="1"/>
  <c r="P74" i="1" s="1"/>
  <c r="AP117" i="1"/>
  <c r="AN85" i="1"/>
  <c r="AP43" i="1"/>
  <c r="AP31" i="1"/>
  <c r="AK185" i="1"/>
  <c r="AL185" i="1" s="1"/>
  <c r="AH185" i="1"/>
  <c r="AI185" i="1" s="1"/>
  <c r="U185" i="1"/>
  <c r="V185" i="1" s="1"/>
  <c r="AA185" i="1"/>
  <c r="AB185" i="1" s="1"/>
  <c r="X185" i="1"/>
  <c r="Y185" i="1" s="1"/>
  <c r="O185" i="1"/>
  <c r="P185" i="1" s="1"/>
  <c r="R34" i="1"/>
  <c r="S34" i="1" s="1"/>
  <c r="AH178" i="1"/>
  <c r="AK178" i="1"/>
  <c r="AA178" i="1"/>
  <c r="X178" i="1"/>
  <c r="O178" i="1"/>
  <c r="P178" i="1" s="1"/>
  <c r="AP178" i="1" s="1"/>
  <c r="U178" i="1"/>
  <c r="AP19" i="1"/>
  <c r="AP35" i="1"/>
  <c r="AH186" i="1"/>
  <c r="AK186" i="1"/>
  <c r="AA186" i="1"/>
  <c r="U186" i="1"/>
  <c r="O186" i="1"/>
  <c r="X186" i="1"/>
  <c r="AP100" i="1"/>
  <c r="AP116" i="1"/>
  <c r="R95" i="1"/>
  <c r="S95" i="1" s="1"/>
  <c r="R123" i="1"/>
  <c r="S123" i="1" s="1"/>
  <c r="AK47" i="1"/>
  <c r="AH47" i="1"/>
  <c r="AI47" i="1" s="1"/>
  <c r="X47" i="1"/>
  <c r="Y47" i="1" s="1"/>
  <c r="U47" i="1"/>
  <c r="V47" i="1" s="1"/>
  <c r="O47" i="1"/>
  <c r="P47" i="1" s="1"/>
  <c r="AA47" i="1"/>
  <c r="AB47" i="1" s="1"/>
  <c r="AK52" i="1"/>
  <c r="AL52" i="1" s="1"/>
  <c r="AH52" i="1"/>
  <c r="AI52" i="1" s="1"/>
  <c r="U52" i="1"/>
  <c r="V52" i="1" s="1"/>
  <c r="O52" i="1"/>
  <c r="P52" i="1" s="1"/>
  <c r="AA52" i="1"/>
  <c r="AB52" i="1" s="1"/>
  <c r="X52" i="1"/>
  <c r="Y52" i="1" s="1"/>
  <c r="AK99" i="1"/>
  <c r="AL99" i="1" s="1"/>
  <c r="AH99" i="1"/>
  <c r="AI99" i="1" s="1"/>
  <c r="O99" i="1"/>
  <c r="P99" i="1" s="1"/>
  <c r="X99" i="1"/>
  <c r="Y99" i="1" s="1"/>
  <c r="AA99" i="1"/>
  <c r="AB99" i="1" s="1"/>
  <c r="U99" i="1"/>
  <c r="V99" i="1" s="1"/>
  <c r="AH30" i="1"/>
  <c r="AI30" i="1" s="1"/>
  <c r="AK30" i="1"/>
  <c r="AL30" i="1" s="1"/>
  <c r="AA30" i="1"/>
  <c r="AB30" i="1" s="1"/>
  <c r="U30" i="1"/>
  <c r="V30" i="1" s="1"/>
  <c r="X30" i="1"/>
  <c r="Y30" i="1" s="1"/>
  <c r="O30" i="1"/>
  <c r="P30" i="1" s="1"/>
  <c r="AK146" i="1"/>
  <c r="AL146" i="1" s="1"/>
  <c r="AH146" i="1"/>
  <c r="AI146" i="1" s="1"/>
  <c r="AA146" i="1"/>
  <c r="AB146" i="1" s="1"/>
  <c r="X146" i="1"/>
  <c r="Y146" i="1" s="1"/>
  <c r="U146" i="1"/>
  <c r="V146" i="1" s="1"/>
  <c r="O146" i="1"/>
  <c r="P146" i="1" s="1"/>
  <c r="AK57" i="1"/>
  <c r="AH57" i="1"/>
  <c r="AI57" i="1" s="1"/>
  <c r="AA57" i="1"/>
  <c r="AB57" i="1" s="1"/>
  <c r="X57" i="1"/>
  <c r="Y57" i="1" s="1"/>
  <c r="U57" i="1"/>
  <c r="V57" i="1" s="1"/>
  <c r="O57" i="1"/>
  <c r="P57" i="1" s="1"/>
  <c r="AP90" i="1"/>
  <c r="R52" i="1"/>
  <c r="S52" i="1" s="1"/>
  <c r="AK128" i="1"/>
  <c r="AL128" i="1" s="1"/>
  <c r="AH128" i="1"/>
  <c r="AI128" i="1" s="1"/>
  <c r="X128" i="1"/>
  <c r="Y128" i="1" s="1"/>
  <c r="U128" i="1"/>
  <c r="V128" i="1" s="1"/>
  <c r="AA128" i="1"/>
  <c r="AB128" i="1" s="1"/>
  <c r="O128" i="1"/>
  <c r="P128" i="1" s="1"/>
  <c r="AK101" i="1"/>
  <c r="AL101" i="1" s="1"/>
  <c r="AH101" i="1"/>
  <c r="AI101" i="1" s="1"/>
  <c r="X101" i="1"/>
  <c r="Y101" i="1" s="1"/>
  <c r="U101" i="1"/>
  <c r="V101" i="1" s="1"/>
  <c r="AA101" i="1"/>
  <c r="AB101" i="1" s="1"/>
  <c r="O101" i="1"/>
  <c r="P101" i="1" s="1"/>
  <c r="AK37" i="1"/>
  <c r="AL37" i="1" s="1"/>
  <c r="AH37" i="1"/>
  <c r="AI37" i="1" s="1"/>
  <c r="AA37" i="1"/>
  <c r="AB37" i="1" s="1"/>
  <c r="U37" i="1"/>
  <c r="V37" i="1" s="1"/>
  <c r="O37" i="1"/>
  <c r="P37" i="1" s="1"/>
  <c r="X37" i="1"/>
  <c r="Y37" i="1" s="1"/>
  <c r="L51" i="1"/>
  <c r="AN51" i="1" s="1"/>
  <c r="AO51" i="1" s="1"/>
  <c r="AK134" i="1"/>
  <c r="AH134" i="1"/>
  <c r="AI134" i="1" s="1"/>
  <c r="AA134" i="1"/>
  <c r="AB134" i="1" s="1"/>
  <c r="U134" i="1"/>
  <c r="V134" i="1" s="1"/>
  <c r="X134" i="1"/>
  <c r="Y134" i="1" s="1"/>
  <c r="O134" i="1"/>
  <c r="P134" i="1" s="1"/>
  <c r="L151" i="1"/>
  <c r="R151" i="1" s="1"/>
  <c r="AN22" i="1"/>
  <c r="AO22" i="1" s="1"/>
  <c r="R22" i="1"/>
  <c r="S22" i="1" s="1"/>
  <c r="AP108" i="1"/>
  <c r="AP20" i="1"/>
  <c r="AP175" i="1"/>
  <c r="AN109" i="1"/>
  <c r="AO109" i="1" s="1"/>
  <c r="R109" i="1"/>
  <c r="S109" i="1" s="1"/>
  <c r="R58" i="1"/>
  <c r="S58" i="1" s="1"/>
  <c r="AN128" i="1"/>
  <c r="R98" i="1"/>
  <c r="S98" i="1" s="1"/>
  <c r="R80" i="1"/>
  <c r="S80" i="1" s="1"/>
  <c r="AP130" i="1"/>
  <c r="AP5" i="1"/>
  <c r="AP39" i="1"/>
  <c r="AK169" i="1"/>
  <c r="AH169" i="1"/>
  <c r="AI169" i="1" s="1"/>
  <c r="AA169" i="1"/>
  <c r="AB169" i="1" s="1"/>
  <c r="X169" i="1"/>
  <c r="Y169" i="1" s="1"/>
  <c r="U169" i="1"/>
  <c r="V169" i="1" s="1"/>
  <c r="O169" i="1"/>
  <c r="P169" i="1" s="1"/>
  <c r="R101" i="1"/>
  <c r="S101" i="1" s="1"/>
  <c r="R146" i="1"/>
  <c r="S146" i="1" s="1"/>
  <c r="AP32" i="1"/>
  <c r="R30" i="1"/>
  <c r="S30" i="1" s="1"/>
  <c r="AP118" i="1"/>
  <c r="AN99" i="1"/>
  <c r="AO99" i="1" s="1"/>
  <c r="R57" i="1"/>
  <c r="S57" i="1" s="1"/>
  <c r="AP75" i="1"/>
  <c r="AN34" i="1"/>
  <c r="AO34" i="1" s="1"/>
  <c r="R83" i="1"/>
  <c r="S83" i="1" s="1"/>
  <c r="AK119" i="1"/>
  <c r="AL119" i="1" s="1"/>
  <c r="AH119" i="1"/>
  <c r="U119" i="1"/>
  <c r="V119" i="1" s="1"/>
  <c r="X119" i="1"/>
  <c r="Y119" i="1" s="1"/>
  <c r="AA119" i="1"/>
  <c r="AB119" i="1" s="1"/>
  <c r="O119" i="1"/>
  <c r="P119" i="1" s="1"/>
  <c r="R96" i="1"/>
  <c r="S96" i="1" s="1"/>
  <c r="AP76" i="1"/>
  <c r="AK145" i="1"/>
  <c r="AL145" i="1" s="1"/>
  <c r="AH145" i="1"/>
  <c r="AI145" i="1" s="1"/>
  <c r="X145" i="1"/>
  <c r="Y145" i="1" s="1"/>
  <c r="U145" i="1"/>
  <c r="V145" i="1" s="1"/>
  <c r="O145" i="1"/>
  <c r="P145" i="1" s="1"/>
  <c r="AA145" i="1"/>
  <c r="AB145" i="1" s="1"/>
  <c r="AN145" i="1"/>
  <c r="AO145" i="1" s="1"/>
  <c r="AN95" i="1"/>
  <c r="AN123" i="1"/>
  <c r="AN37" i="1"/>
  <c r="AO37" i="1" s="1"/>
  <c r="R82" i="1" l="1"/>
  <c r="S82" i="1" s="1"/>
  <c r="AP80" i="1"/>
  <c r="AN151" i="1"/>
  <c r="R51" i="1"/>
  <c r="S51" i="1" s="1"/>
  <c r="AP83" i="1"/>
  <c r="AP47" i="1"/>
  <c r="AP185" i="1"/>
  <c r="AP97" i="1"/>
  <c r="AP85" i="1"/>
  <c r="AP144" i="1"/>
  <c r="AP16" i="1"/>
  <c r="AP128" i="1"/>
  <c r="AP57" i="1"/>
  <c r="AP34" i="1"/>
  <c r="R84" i="1"/>
  <c r="S84" i="1" s="1"/>
  <c r="AP42" i="1"/>
  <c r="AP123" i="1"/>
  <c r="AP148" i="1"/>
  <c r="AP74" i="1"/>
  <c r="AP73" i="1"/>
  <c r="AP131" i="1"/>
  <c r="R64" i="1"/>
  <c r="S64" i="1" s="1"/>
  <c r="AP58" i="1"/>
  <c r="AP96" i="1"/>
  <c r="AP179" i="1"/>
  <c r="AK151" i="1"/>
  <c r="AH151" i="1"/>
  <c r="AI151" i="1" s="1"/>
  <c r="AP151" i="1" s="1"/>
  <c r="AA151" i="1"/>
  <c r="X151" i="1"/>
  <c r="O151" i="1"/>
  <c r="U151" i="1"/>
  <c r="AP101" i="1"/>
  <c r="AP52" i="1"/>
  <c r="AP94" i="1"/>
  <c r="AK84" i="1"/>
  <c r="AH84" i="1"/>
  <c r="AI84" i="1" s="1"/>
  <c r="X84" i="1"/>
  <c r="Y84" i="1" s="1"/>
  <c r="AA84" i="1"/>
  <c r="AB84" i="1" s="1"/>
  <c r="U84" i="1"/>
  <c r="V84" i="1" s="1"/>
  <c r="O84" i="1"/>
  <c r="P84" i="1" s="1"/>
  <c r="AP147" i="1"/>
  <c r="AP81" i="1"/>
  <c r="AP170" i="1"/>
  <c r="AP103" i="1"/>
  <c r="AP33" i="1"/>
  <c r="AP169" i="1"/>
  <c r="AP30" i="1"/>
  <c r="AP95" i="1"/>
  <c r="AP184" i="1"/>
  <c r="AP104" i="1"/>
  <c r="AK135" i="1"/>
  <c r="AH135" i="1"/>
  <c r="X135" i="1"/>
  <c r="Y135" i="1" s="1"/>
  <c r="AA135" i="1"/>
  <c r="AB135" i="1" s="1"/>
  <c r="U135" i="1"/>
  <c r="V135" i="1" s="1"/>
  <c r="O135" i="1"/>
  <c r="P135" i="1" s="1"/>
  <c r="AP89" i="1"/>
  <c r="AP174" i="1"/>
  <c r="AP119" i="1"/>
  <c r="AP37" i="1"/>
  <c r="AP99" i="1"/>
  <c r="AP22" i="1"/>
  <c r="AP111" i="1"/>
  <c r="AP29" i="1"/>
  <c r="R135" i="1"/>
  <c r="S135" i="1" s="1"/>
  <c r="AK64" i="1"/>
  <c r="AH64" i="1"/>
  <c r="AI64" i="1" s="1"/>
  <c r="X64" i="1"/>
  <c r="Y64" i="1" s="1"/>
  <c r="AA64" i="1"/>
  <c r="AB64" i="1" s="1"/>
  <c r="O64" i="1"/>
  <c r="P64" i="1" s="1"/>
  <c r="U64" i="1"/>
  <c r="V64" i="1" s="1"/>
  <c r="AP134" i="1"/>
  <c r="AK51" i="1"/>
  <c r="AH51" i="1"/>
  <c r="AI51" i="1" s="1"/>
  <c r="X51" i="1"/>
  <c r="Y51" i="1" s="1"/>
  <c r="AA51" i="1"/>
  <c r="AB51" i="1" s="1"/>
  <c r="U51" i="1"/>
  <c r="V51" i="1" s="1"/>
  <c r="O51" i="1"/>
  <c r="P51" i="1" s="1"/>
  <c r="AP109" i="1"/>
  <c r="AP145" i="1"/>
  <c r="AP146" i="1"/>
  <c r="AP12" i="1"/>
  <c r="AP192" i="1"/>
  <c r="AH82" i="1"/>
  <c r="AI82" i="1" s="1"/>
  <c r="AK82" i="1"/>
  <c r="X82" i="1"/>
  <c r="Y82" i="1" s="1"/>
  <c r="AA82" i="1"/>
  <c r="AB82" i="1" s="1"/>
  <c r="U82" i="1"/>
  <c r="V82" i="1" s="1"/>
  <c r="O82" i="1"/>
  <c r="P82" i="1" s="1"/>
  <c r="AP154" i="1"/>
  <c r="AP59" i="1"/>
  <c r="AP54" i="1"/>
  <c r="AN135" i="1"/>
  <c r="AP36" i="1"/>
  <c r="AP14" i="1"/>
  <c r="AP98" i="1"/>
  <c r="AP51" i="1" l="1"/>
  <c r="AP64" i="1"/>
  <c r="AP82" i="1"/>
  <c r="AP135" i="1"/>
  <c r="AP84" i="1"/>
</calcChain>
</file>

<file path=xl/comments1.xml><?xml version="1.0" encoding="utf-8"?>
<comments xmlns="http://schemas.openxmlformats.org/spreadsheetml/2006/main">
  <authors>
    <author/>
  </authors>
  <commentList>
    <comment ref="N3" authorId="0" shapeId="0">
      <text>
        <r>
          <rPr>
            <sz val="10"/>
            <rFont val="Arial"/>
            <family val="2"/>
          </rPr>
          <t>Responder updated this value.</t>
        </r>
      </text>
    </comment>
    <comment ref="Q3" authorId="0" shapeId="0">
      <text>
        <r>
          <rPr>
            <sz val="10"/>
            <rFont val="Arial"/>
            <family val="2"/>
          </rPr>
          <t>Responder updated this value.</t>
        </r>
      </text>
    </comment>
    <comment ref="T3" authorId="0" shapeId="0">
      <text>
        <r>
          <rPr>
            <sz val="10"/>
            <rFont val="Arial"/>
            <family val="2"/>
          </rPr>
          <t>Responder updated this value.</t>
        </r>
      </text>
    </comment>
    <comment ref="W3" authorId="0" shapeId="0">
      <text>
        <r>
          <rPr>
            <sz val="10"/>
            <rFont val="Arial"/>
            <family val="2"/>
          </rPr>
          <t>Responder updated this value.</t>
        </r>
      </text>
    </comment>
    <comment ref="Z3" authorId="0" shapeId="0">
      <text>
        <r>
          <rPr>
            <sz val="10"/>
            <rFont val="Arial"/>
            <family val="2"/>
          </rPr>
          <t>Responder updated this value.</t>
        </r>
      </text>
    </comment>
    <comment ref="AC3" authorId="0" shapeId="0">
      <text>
        <r>
          <rPr>
            <sz val="10"/>
            <rFont val="Arial"/>
            <family val="2"/>
          </rPr>
          <t>Responder updated this value.</t>
        </r>
      </text>
    </comment>
    <comment ref="AE3" authorId="0" shapeId="0">
      <text>
        <r>
          <rPr>
            <sz val="10"/>
            <rFont val="Arial"/>
            <family val="2"/>
          </rPr>
          <t>Responder updated this value.</t>
        </r>
      </text>
    </comment>
    <comment ref="AG3" authorId="0" shapeId="0">
      <text>
        <r>
          <rPr>
            <sz val="10"/>
            <rFont val="Arial"/>
            <family val="2"/>
          </rPr>
          <t>Responder updated this value.</t>
        </r>
      </text>
    </comment>
    <comment ref="AJ3" authorId="0" shapeId="0">
      <text>
        <r>
          <rPr>
            <sz val="10"/>
            <rFont val="Arial"/>
            <family val="2"/>
          </rPr>
          <t>Responder updated this value.</t>
        </r>
      </text>
    </comment>
    <comment ref="AM3" authorId="0" shapeId="0">
      <text>
        <r>
          <rPr>
            <sz val="10"/>
            <rFont val="Arial"/>
            <family val="2"/>
          </rPr>
          <t>Responder updated this value.</t>
        </r>
      </text>
    </comment>
    <comment ref="W4" authorId="0" shapeId="0">
      <text>
        <r>
          <rPr>
            <sz val="10"/>
            <rFont val="Arial"/>
            <family val="2"/>
          </rPr>
          <t>Responder updated this value.</t>
        </r>
      </text>
    </comment>
    <comment ref="Z4" authorId="0" shapeId="0">
      <text>
        <r>
          <rPr>
            <sz val="10"/>
            <rFont val="Arial"/>
            <family val="2"/>
          </rPr>
          <t>Responder updated this value.</t>
        </r>
      </text>
    </comment>
    <comment ref="AC4" authorId="0" shapeId="0">
      <text>
        <r>
          <rPr>
            <sz val="10"/>
            <rFont val="Arial"/>
            <family val="2"/>
          </rPr>
          <t>Responder updated this value.</t>
        </r>
      </text>
    </comment>
    <comment ref="AE4" authorId="0" shapeId="0">
      <text>
        <r>
          <rPr>
            <sz val="10"/>
            <rFont val="Arial"/>
            <family val="2"/>
          </rPr>
          <t>Responder updated this value.</t>
        </r>
      </text>
    </comment>
    <comment ref="AG4" authorId="0" shapeId="0">
      <text>
        <r>
          <rPr>
            <sz val="10"/>
            <rFont val="Arial"/>
            <family val="2"/>
          </rPr>
          <t>Responder updated this value.</t>
        </r>
      </text>
    </comment>
    <comment ref="AJ4" authorId="0" shapeId="0">
      <text>
        <r>
          <rPr>
            <sz val="10"/>
            <rFont val="Arial"/>
            <family val="2"/>
          </rPr>
          <t>Responder updated this value.</t>
        </r>
      </text>
    </comment>
    <comment ref="AM4" authorId="0" shapeId="0">
      <text>
        <r>
          <rPr>
            <sz val="10"/>
            <rFont val="Arial"/>
            <family val="2"/>
          </rPr>
          <t>Responder updated this value.</t>
        </r>
      </text>
    </comment>
    <comment ref="AG27" authorId="0" shapeId="0">
      <text>
        <r>
          <rPr>
            <sz val="10"/>
            <rFont val="Arial"/>
            <family val="2"/>
          </rPr>
          <t>Responder updated this value.</t>
        </r>
      </text>
    </comment>
    <comment ref="AJ27" authorId="0" shapeId="0">
      <text>
        <r>
          <rPr>
            <sz val="10"/>
            <rFont val="Arial"/>
            <family val="2"/>
          </rPr>
          <t>Responder updated this value.</t>
        </r>
      </text>
    </comment>
    <comment ref="AM27" authorId="0" shapeId="0">
      <text>
        <r>
          <rPr>
            <sz val="10"/>
            <rFont val="Arial"/>
            <family val="2"/>
          </rPr>
          <t>Responder updated this value.</t>
        </r>
      </text>
    </comment>
    <comment ref="D40" authorId="0" shapeId="0">
      <text>
        <r>
          <rPr>
            <sz val="10"/>
            <rFont val="Arial"/>
            <family val="2"/>
          </rPr>
          <t>Responder updated this value.</t>
        </r>
      </text>
    </comment>
    <comment ref="E55" authorId="0" shapeId="0">
      <text>
        <r>
          <rPr>
            <sz val="10"/>
            <rFont val="Arial"/>
            <family val="2"/>
          </rPr>
          <t>Responder updated this value.</t>
        </r>
      </text>
    </comment>
    <comment ref="N55" authorId="0" shapeId="0">
      <text>
        <r>
          <rPr>
            <sz val="10"/>
            <rFont val="Arial"/>
            <family val="2"/>
          </rPr>
          <t>Responder updated this value.</t>
        </r>
      </text>
    </comment>
    <comment ref="Q55" authorId="0" shapeId="0">
      <text>
        <r>
          <rPr>
            <sz val="10"/>
            <rFont val="Arial"/>
            <family val="2"/>
          </rPr>
          <t>Responder updated this value.</t>
        </r>
      </text>
    </comment>
    <comment ref="T55" authorId="0" shapeId="0">
      <text>
        <r>
          <rPr>
            <sz val="10"/>
            <rFont val="Arial"/>
            <family val="2"/>
          </rPr>
          <t>Responder updated this value.</t>
        </r>
      </text>
    </comment>
    <comment ref="W55" authorId="0" shapeId="0">
      <text>
        <r>
          <rPr>
            <sz val="10"/>
            <rFont val="Arial"/>
            <family val="2"/>
          </rPr>
          <t>Responder updated this value.</t>
        </r>
      </text>
    </comment>
    <comment ref="Z55" authorId="0" shapeId="0">
      <text>
        <r>
          <rPr>
            <sz val="10"/>
            <rFont val="Arial"/>
            <family val="2"/>
          </rPr>
          <t>Responder updated this value.</t>
        </r>
      </text>
    </comment>
    <comment ref="AC55" authorId="0" shapeId="0">
      <text>
        <r>
          <rPr>
            <sz val="10"/>
            <rFont val="Arial"/>
            <family val="2"/>
          </rPr>
          <t>Responder updated this value.</t>
        </r>
      </text>
    </comment>
    <comment ref="AE55" authorId="0" shapeId="0">
      <text>
        <r>
          <rPr>
            <sz val="10"/>
            <rFont val="Arial"/>
            <family val="2"/>
          </rPr>
          <t>Responder updated this value.</t>
        </r>
      </text>
    </comment>
    <comment ref="AG55" authorId="0" shapeId="0">
      <text>
        <r>
          <rPr>
            <sz val="10"/>
            <rFont val="Arial"/>
            <family val="2"/>
          </rPr>
          <t>Responder updated this value.</t>
        </r>
      </text>
    </comment>
    <comment ref="AC120" authorId="0" shapeId="0">
      <text>
        <r>
          <rPr>
            <sz val="10"/>
            <rFont val="Arial"/>
            <family val="2"/>
          </rPr>
          <t>Responder updated this value.</t>
        </r>
      </text>
    </comment>
    <comment ref="T130" authorId="0" shapeId="0">
      <text>
        <r>
          <rPr>
            <sz val="10"/>
            <rFont val="Arial"/>
            <family val="2"/>
          </rPr>
          <t>Responder updated this value.</t>
        </r>
      </text>
    </comment>
    <comment ref="Z130" authorId="0" shapeId="0">
      <text>
        <r>
          <rPr>
            <sz val="10"/>
            <rFont val="Arial"/>
            <family val="2"/>
          </rPr>
          <t>Responder updated this value.</t>
        </r>
      </text>
    </comment>
    <comment ref="AC130" authorId="0" shapeId="0">
      <text>
        <r>
          <rPr>
            <sz val="10"/>
            <rFont val="Arial"/>
            <family val="2"/>
          </rPr>
          <t>Responder updated this value.</t>
        </r>
      </text>
    </comment>
    <comment ref="AE130" authorId="0" shapeId="0">
      <text>
        <r>
          <rPr>
            <sz val="10"/>
            <rFont val="Arial"/>
            <family val="2"/>
          </rPr>
          <t>Responder updated this value.</t>
        </r>
      </text>
    </comment>
    <comment ref="AG130" authorId="0" shapeId="0">
      <text>
        <r>
          <rPr>
            <sz val="10"/>
            <rFont val="Arial"/>
            <family val="2"/>
          </rPr>
          <t>Responder updated this value.</t>
        </r>
      </text>
    </comment>
    <comment ref="AG144" authorId="0" shapeId="0">
      <text>
        <r>
          <rPr>
            <sz val="10"/>
            <rFont val="Arial"/>
            <family val="2"/>
          </rPr>
          <t>Responder updated this value.</t>
        </r>
      </text>
    </comment>
    <comment ref="AM144" authorId="0" shapeId="0">
      <text>
        <r>
          <rPr>
            <sz val="10"/>
            <rFont val="Arial"/>
            <family val="2"/>
          </rPr>
          <t>Responder updated this value.</t>
        </r>
      </text>
    </comment>
    <comment ref="AG149" authorId="0" shapeId="0">
      <text>
        <r>
          <rPr>
            <sz val="10"/>
            <rFont val="Arial"/>
            <family val="2"/>
          </rPr>
          <t>Responder updated this value.</t>
        </r>
      </text>
    </comment>
    <comment ref="AC160" authorId="0" shapeId="0">
      <text>
        <r>
          <rPr>
            <sz val="10"/>
            <rFont val="Arial"/>
            <family val="2"/>
          </rPr>
          <t>Responder updated this value.</t>
        </r>
      </text>
    </comment>
    <comment ref="AG160" authorId="0" shapeId="0">
      <text>
        <r>
          <rPr>
            <sz val="10"/>
            <rFont val="Arial"/>
            <family val="2"/>
          </rPr>
          <t>Responder updated this value.</t>
        </r>
      </text>
    </comment>
    <comment ref="Q162" authorId="0" shapeId="0">
      <text>
        <r>
          <rPr>
            <sz val="10"/>
            <rFont val="Arial"/>
            <family val="2"/>
          </rPr>
          <t>Responder updated this value.</t>
        </r>
      </text>
    </comment>
    <comment ref="W162" authorId="0" shapeId="0">
      <text>
        <r>
          <rPr>
            <sz val="10"/>
            <rFont val="Arial"/>
            <family val="2"/>
          </rPr>
          <t>Responder updated this value.</t>
        </r>
      </text>
    </comment>
    <comment ref="AM166" authorId="0" shapeId="0">
      <text>
        <r>
          <rPr>
            <sz val="10"/>
            <rFont val="Arial"/>
            <family val="2"/>
          </rPr>
          <t>Responder updated this value.</t>
        </r>
      </text>
    </comment>
    <comment ref="AM176" authorId="0" shapeId="0">
      <text>
        <r>
          <rPr>
            <sz val="10"/>
            <rFont val="Arial"/>
            <family val="2"/>
          </rPr>
          <t>Responder updated this value.</t>
        </r>
      </text>
    </comment>
    <comment ref="AJ180" authorId="0" shapeId="0">
      <text>
        <r>
          <rPr>
            <sz val="10"/>
            <rFont val="Arial"/>
            <family val="2"/>
          </rPr>
          <t>Responder updated this value.</t>
        </r>
      </text>
    </comment>
    <comment ref="W187" authorId="0" shapeId="0">
      <text>
        <r>
          <rPr>
            <sz val="10"/>
            <rFont val="Arial"/>
            <family val="2"/>
          </rPr>
          <t>Responder updated this value.</t>
        </r>
      </text>
    </comment>
    <comment ref="AG187" authorId="0" shapeId="0">
      <text>
        <r>
          <rPr>
            <sz val="10"/>
            <rFont val="Arial"/>
            <family val="2"/>
          </rPr>
          <t>Responder updated this value.</t>
        </r>
      </text>
    </comment>
    <comment ref="AM187" authorId="0" shapeId="0">
      <text>
        <r>
          <rPr>
            <sz val="10"/>
            <rFont val="Arial"/>
            <family val="2"/>
          </rPr>
          <t>Responder updated this value.</t>
        </r>
      </text>
    </comment>
    <comment ref="W189" authorId="0" shapeId="0">
      <text>
        <r>
          <rPr>
            <sz val="10"/>
            <rFont val="Arial"/>
            <family val="2"/>
          </rPr>
          <t>Responder updated this value.</t>
        </r>
      </text>
    </comment>
    <comment ref="AG189" authorId="0" shapeId="0">
      <text>
        <r>
          <rPr>
            <sz val="10"/>
            <rFont val="Arial"/>
            <family val="2"/>
          </rPr>
          <t>Responder updated this value.</t>
        </r>
      </text>
    </comment>
    <comment ref="W192" authorId="0" shapeId="0">
      <text>
        <r>
          <rPr>
            <sz val="10"/>
            <rFont val="Arial"/>
            <family val="2"/>
          </rPr>
          <t>Responder updated this value.</t>
        </r>
      </text>
    </comment>
    <comment ref="AG192" authorId="0" shapeId="0">
      <text>
        <r>
          <rPr>
            <sz val="10"/>
            <rFont val="Arial"/>
            <family val="2"/>
          </rPr>
          <t>Responder updated this value.</t>
        </r>
      </text>
    </comment>
    <comment ref="AM192" authorId="0" shapeId="0">
      <text>
        <r>
          <rPr>
            <sz val="10"/>
            <rFont val="Arial"/>
            <family val="2"/>
          </rPr>
          <t>Responder updated this value.</t>
        </r>
      </text>
    </comment>
  </commentList>
</comments>
</file>

<file path=xl/sharedStrings.xml><?xml version="1.0" encoding="utf-8"?>
<sst xmlns="http://schemas.openxmlformats.org/spreadsheetml/2006/main" count="2158" uniqueCount="2094">
  <si>
    <t>Timestamp</t>
  </si>
  <si>
    <t>Username</t>
  </si>
  <si>
    <t>Surname and Name</t>
  </si>
  <si>
    <t>Matricula</t>
  </si>
  <si>
    <t>1) The transmission coefficient t of a wall is 0.01+F/100. Compute the value of Sound Reduction Index R.</t>
  </si>
  <si>
    <t>2) Compute the sound reduction index R for a wall which obeys to the Mass' Law, weighting 200+EF kg/m², at a frequency of 200+DE Hz</t>
  </si>
  <si>
    <t>3) Find the coincidence frequency for a glass plate, having a thickness of 10+F mm</t>
  </si>
  <si>
    <t>4) Compute the sound insulation D between two rooms, separated by a wall having a value of R=40+F dB, with a surface S=10+E m². The receiving room has a volume V=100+CD m³ and a reverberation time of 0.5+E/10 s.</t>
  </si>
  <si>
    <t>5) An ISO-140-4 test is performed between two rooms. The measured SPL values are respectively L1=100+F dB and L2=50+E dB. The wall separating the two rooms has a surface of 5+D m², and the equivalent absorption area of the receiving room is 10+C m². Compute the value of sound reduction index R.</t>
  </si>
  <si>
    <t>6) According to Italian Law (DPCM 5/12/1997) the apparent sound reduction index R'w of internal partitions must be verified for:</t>
  </si>
  <si>
    <t>7) When computing the weighted normalized tapping noise level L'nw, the ISO-717-2 curve must be:</t>
  </si>
  <si>
    <t>8) After 24h of ambient noise monitoring, the following values are found: Lday=60+F dB(A), Levening=50+E dB(A), Lnight=50+D dB(A). Compute Lden</t>
  </si>
  <si>
    <t>9) The value of Lnight measured at a distance of 25m from the road center is 65+F dB(A). Compute the distance at which it is lawful to build an house in an area of class 1+int(E/2).</t>
  </si>
  <si>
    <t>10) An house is at short distance of a railway, where 100+EF trains are passing during each night. The noise limit is exceed by 5+E/2 dB. Compute the maximum number of trains allowed to pass without exceeding the noise limit.</t>
  </si>
  <si>
    <t>giuseppeomar.soloperto@studenti.unipr.it</t>
  </si>
  <si>
    <t>Soloperto Giuseppe Omar</t>
  </si>
  <si>
    <t>16.9 dB</t>
  </si>
  <si>
    <t>52.5 dB</t>
  </si>
  <si>
    <t>1418.182 Hz</t>
  </si>
  <si>
    <t>42.2 dB</t>
  </si>
  <si>
    <t>39.2 dB</t>
  </si>
  <si>
    <t>only for internal vertical or horizontal partitions which separate two independent apartments</t>
  </si>
  <si>
    <t>pushed up at 1 dB step until the sum of unfavourable deviations becomes smaller than 32 dB</t>
  </si>
  <si>
    <t>61.9 dB(A)</t>
  </si>
  <si>
    <t>100 m</t>
  </si>
  <si>
    <t>alessandro.opinto@studenti.unipr.it</t>
  </si>
  <si>
    <t>Opinto Alessandro</t>
  </si>
  <si>
    <t>13.97 dB</t>
  </si>
  <si>
    <t>49.07 dB</t>
  </si>
  <si>
    <t>1200 Hz</t>
  </si>
  <si>
    <t>47.25 dB</t>
  </si>
  <si>
    <t>46.52 dB</t>
  </si>
  <si>
    <t>only for internal vertical or horizontal partitions which separate two independent apartments</t>
  </si>
  <si>
    <t>pushed up at 1 dB step until the sum of unfavourable deviations becomes smaller than 32 dB</t>
  </si>
  <si>
    <t>61.87 dB(A)</t>
  </si>
  <si>
    <t>5080 m</t>
  </si>
  <si>
    <t>riccardo.falavigna@studenti.unipr.it</t>
  </si>
  <si>
    <t>Falavigna Riccardo</t>
  </si>
  <si>
    <t>10.4 dB</t>
  </si>
  <si>
    <t>50.1 dB</t>
  </si>
  <si>
    <t>866 Hz</t>
  </si>
  <si>
    <t>49.1 dB</t>
  </si>
  <si>
    <t>48.9 dB</t>
  </si>
  <si>
    <t>only for internal vertical or horizontal partitions which separate two independent apartments</t>
  </si>
  <si>
    <t>pushed up at 1 dB step until the sum of unfavourable deviations becomes smaller than 32 dB</t>
  </si>
  <si>
    <t>66.9 dB(A)</t>
  </si>
  <si>
    <t>luca.kubin@studenti.unipr.it</t>
  </si>
  <si>
    <t>Kubin Luca</t>
  </si>
  <si>
    <t>0.9151 dB</t>
  </si>
  <si>
    <t>53.0769 dB</t>
  </si>
  <si>
    <t>866.6667 Hz</t>
  </si>
  <si>
    <t>46.9181 dB</t>
  </si>
  <si>
    <t>49.1285 dB</t>
  </si>
  <si>
    <t>only for internal vertical or horizontal partitions which separate two independent apartments</t>
  </si>
  <si>
    <t>pushed up at 1 dB step until the sum of unfavourable deviations becomes smaller than 32 dB</t>
  </si>
  <si>
    <t>66.7063 dB(A)</t>
  </si>
  <si>
    <t>matus.kovalcik@studenti.unipr.it</t>
  </si>
  <si>
    <t>Kovalcik Matus</t>
  </si>
  <si>
    <t>10 dB</t>
  </si>
  <si>
    <t>52.3 dB</t>
  </si>
  <si>
    <t>821.05 Hz</t>
  </si>
  <si>
    <t>47.3 dB</t>
  </si>
  <si>
    <t>54 dB</t>
  </si>
  <si>
    <t>every internal vertical or horizontal partition of a building</t>
  </si>
  <si>
    <t>pushed up at 1 dB step until the sum of unfavourable deviations becomes smaller than 32 dB</t>
  </si>
  <si>
    <t>66.8 dB(A)</t>
  </si>
  <si>
    <t>geremia.negri@studenti.unipr.it</t>
  </si>
  <si>
    <t>Negri Geremia</t>
  </si>
  <si>
    <t>17 dB</t>
  </si>
  <si>
    <t>49.4 dB</t>
  </si>
  <si>
    <t>1418.2 Hz</t>
  </si>
  <si>
    <t>44.2 dB</t>
  </si>
  <si>
    <t>46.3 dB</t>
  </si>
  <si>
    <t>only for internal vertical or horizontal partitions which separate two independent apartments</t>
  </si>
  <si>
    <t>pushed up at 1 dB step until the sum of unfavourable deviations becomes smaller than 32 dB</t>
  </si>
  <si>
    <t>60.8 dB(A)</t>
  </si>
  <si>
    <t>luca.violi@studenti.unipr.it</t>
  </si>
  <si>
    <t>Violi Luca</t>
  </si>
  <si>
    <t>12.2 dB</t>
  </si>
  <si>
    <t>51.2 dB</t>
  </si>
  <si>
    <t>1040 Hz</t>
  </si>
  <si>
    <t>48.9 dB</t>
  </si>
  <si>
    <t>47.2 dB</t>
  </si>
  <si>
    <t>only for internal vertical or horizontal partitions which separate two independent apartments</t>
  </si>
  <si>
    <t>pushed up at 1 dB step until the sum of unfavourable deviations becomes smaller than 32 dB</t>
  </si>
  <si>
    <t>64.1 dB(A)</t>
  </si>
  <si>
    <t>luca.bernardi5@studenti.unipr.it</t>
  </si>
  <si>
    <t>Bernardi Luca</t>
  </si>
  <si>
    <t>12 dB</t>
  </si>
  <si>
    <t>50.8 dB</t>
  </si>
  <si>
    <t>917.65 Hz</t>
  </si>
  <si>
    <t>51.4 dB</t>
  </si>
  <si>
    <t>53.1 dB</t>
  </si>
  <si>
    <t>only for internal vertical or horizontal partitions which separate two independent apartments</t>
  </si>
  <si>
    <t>pushed up at 1 dB step until the sum of unfavourable deviations becomes smaller than 32 dB</t>
  </si>
  <si>
    <t>65.8 dB</t>
  </si>
  <si>
    <t>cecilia.maserati@studenti.unipr.it</t>
  </si>
  <si>
    <t>Maserati cecilia</t>
  </si>
  <si>
    <t>15.2 dB</t>
  </si>
  <si>
    <t>51.0 dB</t>
  </si>
  <si>
    <t>1300 Hz</t>
  </si>
  <si>
    <t>45.5 dB</t>
  </si>
  <si>
    <t>47.1 dB</t>
  </si>
  <si>
    <t>only for internal vertical or horizontal partitions which separate two independent apartments</t>
  </si>
  <si>
    <t>pushed up at 1 dB step until the sum of unfavourable deviations becomes smaller than 32 dB</t>
  </si>
  <si>
    <t>62.6 dB(A)</t>
  </si>
  <si>
    <t>francesco.canepari@studenti.unipr.it</t>
  </si>
  <si>
    <t>francesco canepari</t>
  </si>
  <si>
    <t>12 dB</t>
  </si>
  <si>
    <t>50.8 dB</t>
  </si>
  <si>
    <t>917.65 Hz</t>
  </si>
  <si>
    <t>48.3 dB</t>
  </si>
  <si>
    <t>46.2 dB</t>
  </si>
  <si>
    <t>only for internal vertical or horizontal partitions which separate two independent apartments</t>
  </si>
  <si>
    <t>pushed up at 1 dB step until the sum of unfavourable deviations becomes smaller than 32 dB</t>
  </si>
  <si>
    <t>66.1 dB</t>
  </si>
  <si>
    <t>antonio.mazzone@studenti.unipr.it</t>
  </si>
  <si>
    <t>Mazzone Antonio</t>
  </si>
  <si>
    <t>20.0 dB</t>
  </si>
  <si>
    <t>50.1 dB</t>
  </si>
  <si>
    <t>1560 Hz</t>
  </si>
  <si>
    <t>44.4 dB</t>
  </si>
  <si>
    <t>48.1 dB</t>
  </si>
  <si>
    <t>only for internal vertical or horizontal partitions which separate two independent apartments</t>
  </si>
  <si>
    <t>pushed up at 1 dB step until the sum of unfavourable deviations becomes smaller than 32 dB</t>
  </si>
  <si>
    <t>61.6 dB(A)</t>
  </si>
  <si>
    <t>dario.bugea@studenti.unipr.it</t>
  </si>
  <si>
    <t>Bugea Dario</t>
  </si>
  <si>
    <t>17.0 dB</t>
  </si>
  <si>
    <t>51.7 dB</t>
  </si>
  <si>
    <t>1418 Hz</t>
  </si>
  <si>
    <t>43.0 dB</t>
  </si>
  <si>
    <t>46.2 dB</t>
  </si>
  <si>
    <t>only for internal vertical or horizontal partitions which separate two independent apartments</t>
  </si>
  <si>
    <t>pushed up at 1 dB step until the sum of unfavourable deviations becomes smaller than 32 dB</t>
  </si>
  <si>
    <t>62.7 dB(A)</t>
  </si>
  <si>
    <t>andrea.cabrelli@studenti.unipr.it</t>
  </si>
  <si>
    <t>Cabrelli Andrea</t>
  </si>
  <si>
    <t>10.97 dB</t>
  </si>
  <si>
    <t>51.93 dB</t>
  </si>
  <si>
    <t>917.65 Hz</t>
  </si>
  <si>
    <t>46.52 dB</t>
  </si>
  <si>
    <t>45.64 dB</t>
  </si>
  <si>
    <t>only for internal vertical or horizontal partitions which separate two independent apartments</t>
  </si>
  <si>
    <t>pushed up at 1 dB step until the sum of unfavourable deviations becomes smaller than 32 dB</t>
  </si>
  <si>
    <t>65.5 dB</t>
  </si>
  <si>
    <t>enriko.shehi@studenti.unipr.it</t>
  </si>
  <si>
    <t>Shehi Enriko</t>
  </si>
  <si>
    <t>11.5 dB</t>
  </si>
  <si>
    <t>52.3 dB</t>
  </si>
  <si>
    <t>975 Hz</t>
  </si>
  <si>
    <t>45.9 dB</t>
  </si>
  <si>
    <t>45 dB</t>
  </si>
  <si>
    <t>only for internal vertical or horizontal partitions which separate two independent apartments</t>
  </si>
  <si>
    <t>pushed up at 1 dB step until the sum of unfavourable deviations becomes smaller than 32 dB</t>
  </si>
  <si>
    <t>64.8 dB(A)</t>
  </si>
  <si>
    <t>ehsan.kiani@studenti.unipr.it</t>
  </si>
  <si>
    <t>kiani ehsan</t>
  </si>
  <si>
    <t>13.01 dB</t>
  </si>
  <si>
    <t>52.43 dB</t>
  </si>
  <si>
    <t>1114.285 Hz</t>
  </si>
  <si>
    <t>38.18 dB</t>
  </si>
  <si>
    <t>53.1558 dB</t>
  </si>
  <si>
    <t>every internal vertical or horizontal partition of a building</t>
  </si>
  <si>
    <t>pushed up at 1 dB step until the sum of unfavourable deviations becomes smaller than 32 dB</t>
  </si>
  <si>
    <t>45.9895 dB(A)</t>
  </si>
  <si>
    <t>19.5296 dB(A)</t>
  </si>
  <si>
    <t>fabio.leone@studenti.unipr.it</t>
  </si>
  <si>
    <t>Fabio Leone</t>
  </si>
  <si>
    <t>10 dB</t>
  </si>
  <si>
    <t>48.87 dB</t>
  </si>
  <si>
    <t>821.05 Hz</t>
  </si>
  <si>
    <t>37.3 dB</t>
  </si>
  <si>
    <t>53.53 dB</t>
  </si>
  <si>
    <t>only for internal vertical or horizontal partitions which separate two independent apartments</t>
  </si>
  <si>
    <t>pushed up at 1 dB step until the sum of unfavourable deviations becomes smaller than 32 dB</t>
  </si>
  <si>
    <t>67 dB(A)</t>
  </si>
  <si>
    <t>selenia.donzella@studenti.unipr.it</t>
  </si>
  <si>
    <t>Donzella Selenia</t>
  </si>
  <si>
    <t>17.0 dB</t>
  </si>
  <si>
    <t>51.0 dB</t>
  </si>
  <si>
    <t>1418 Hz</t>
  </si>
  <si>
    <t>44.4 dB</t>
  </si>
  <si>
    <t>46.1 dB</t>
  </si>
  <si>
    <t>only for internal vertical or horizontal partitions which separate two independent apartments</t>
  </si>
  <si>
    <t>pushed up at 1 dB step until the sum of unfavourable deviations becomes smaller than 32 dB</t>
  </si>
  <si>
    <t>62.1 dB(A)</t>
  </si>
  <si>
    <t>simona.moscato@studenti.unipr.it</t>
  </si>
  <si>
    <t>Moscato Simona</t>
  </si>
  <si>
    <t>14.0 dB</t>
  </si>
  <si>
    <t>51.1 dB</t>
  </si>
  <si>
    <t>1200 Hz</t>
  </si>
  <si>
    <t>46.5 dB</t>
  </si>
  <si>
    <t>48.1 dB</t>
  </si>
  <si>
    <t>only for internal vertical or horizontal partitions which separate two independent apartments</t>
  </si>
  <si>
    <t>pushed up at 1 dB step until the sum of unfavourable deviations becomes smaller than 32 dB</t>
  </si>
  <si>
    <t>63.1 dB(A)</t>
  </si>
  <si>
    <t>fabio.pezzi@studenti.unipr.it</t>
  </si>
  <si>
    <t>Pezzi Fabio</t>
  </si>
  <si>
    <t>13.0 dB</t>
  </si>
  <si>
    <t>51.4 dB</t>
  </si>
  <si>
    <t>1114.286 Hz</t>
  </si>
  <si>
    <t>51.3 dB</t>
  </si>
  <si>
    <t>53.4 dB</t>
  </si>
  <si>
    <t>only for internal vertical or horizontal partitions which separate two independent apartments</t>
  </si>
  <si>
    <t>pushed up at 1 dB step until the sum of unfavourable deviations becomes smaller than 32 dB</t>
  </si>
  <si>
    <t>62.2 dB(A)</t>
  </si>
  <si>
    <t>lorenzo.gandolfi@studenti.unipr.it</t>
  </si>
  <si>
    <t>Gandolfi Lorenzo</t>
  </si>
  <si>
    <t>17.0 dB</t>
  </si>
  <si>
    <t>52.5 dB</t>
  </si>
  <si>
    <t>1418.182 Hz</t>
  </si>
  <si>
    <t>43.3 dB</t>
  </si>
  <si>
    <t>42.4 dB</t>
  </si>
  <si>
    <t>only for internal vertical or horizontal partitions which separate two independent apartments</t>
  </si>
  <si>
    <t>pushed up at 1 dB step until the sum of unfavourable deviations becomes smaller than 32 dB</t>
  </si>
  <si>
    <t>62.8 dB(A)</t>
  </si>
  <si>
    <t>stefano.cristoni@studenti.unipr.it</t>
  </si>
  <si>
    <t>Cristoni Stefano</t>
  </si>
  <si>
    <t>14 dB</t>
  </si>
  <si>
    <t>53.3 dB</t>
  </si>
  <si>
    <t>1200 Hz</t>
  </si>
  <si>
    <t>44.9 dB</t>
  </si>
  <si>
    <t>43.6 dB</t>
  </si>
  <si>
    <t>only for internal vertical or horizontal partitions which separate two independent apartments</t>
  </si>
  <si>
    <t>pushed up at 1 dB step until the sum of unfavourable deviations becomes smaller than 32 dB</t>
  </si>
  <si>
    <t>64.2 dB(A)</t>
  </si>
  <si>
    <t>andrea.gualdana@studenti.unipr.it</t>
  </si>
  <si>
    <t>Gualdana Andrea</t>
  </si>
  <si>
    <t>10 dB</t>
  </si>
  <si>
    <t>54.1 dB</t>
  </si>
  <si>
    <t>821 Hz</t>
  </si>
  <si>
    <t>48.7 dB</t>
  </si>
  <si>
    <t>48.6 dB</t>
  </si>
  <si>
    <t>only for internal vertical or horizontal partitions which separate two independent apartments</t>
  </si>
  <si>
    <t>pushed up at 1 dB step until the sum of unfavourable deviations becomes smaller than 32 dB</t>
  </si>
  <si>
    <t>67.9 dB(A)</t>
  </si>
  <si>
    <t>nicola.presti@studenti.unipr.it</t>
  </si>
  <si>
    <t>PRESTI NICOLA</t>
  </si>
  <si>
    <t>15.2 dB</t>
  </si>
  <si>
    <t>52.2 dB</t>
  </si>
  <si>
    <t>1300.000 Hz</t>
  </si>
  <si>
    <t>27.9 dB</t>
  </si>
  <si>
    <t>41.2 dB</t>
  </si>
  <si>
    <t>only for internal vertical or horizontal partitions which separate two independent apartments</t>
  </si>
  <si>
    <t>pushed up at 1 dB step until the sum of unfavourable deviations becomes smaller than 32 dB</t>
  </si>
  <si>
    <t>62.4 dB(A)</t>
  </si>
  <si>
    <t>matteo.lagrotta@studenti.unipr.it</t>
  </si>
  <si>
    <t>La Grotta Matteo</t>
  </si>
  <si>
    <t>10 dB</t>
  </si>
  <si>
    <t>49.25 dB</t>
  </si>
  <si>
    <t>821.0526 Hz</t>
  </si>
  <si>
    <t>54.5437 dB</t>
  </si>
  <si>
    <t>57.037 dB</t>
  </si>
  <si>
    <t>only for internal vertical or horizontal partitions which separate two independent apartments</t>
  </si>
  <si>
    <t>pushed up at 1 dB step until the sum of unfavourable deviations becomes smaller than 32 dB</t>
  </si>
  <si>
    <t>67.1502 dB(A)</t>
  </si>
  <si>
    <t>rebecca.leporati@studenti.unipr.it</t>
  </si>
  <si>
    <t>Leporati Rebecca</t>
  </si>
  <si>
    <t>12.2 dB</t>
  </si>
  <si>
    <t>53 dB</t>
  </si>
  <si>
    <t>1040 Hz</t>
  </si>
  <si>
    <t>44.9 dB</t>
  </si>
  <si>
    <t>43.8 dB</t>
  </si>
  <si>
    <t>only for internal vertical or horizontal partitions which separate two independent apartments</t>
  </si>
  <si>
    <t>pushed up at 1 dB step until the sum of unfavourable deviations becomes smaller than 32 dB</t>
  </si>
  <si>
    <t>64.5 dB(A)</t>
  </si>
  <si>
    <t>michele.policastro@studenti.unipr.it</t>
  </si>
  <si>
    <t>POLICASTRO MICHELE</t>
  </si>
  <si>
    <t>15.23  dB</t>
  </si>
  <si>
    <t>50.68 dB</t>
  </si>
  <si>
    <t>1300 Hz</t>
  </si>
  <si>
    <t>42.24 dB</t>
  </si>
  <si>
    <t>45.31 dB</t>
  </si>
  <si>
    <t>only for internal vertical or horizontal partitions which separate two independent apartments</t>
  </si>
  <si>
    <t>pushed up at 1 dB step until the sum of unfavourable deviations becomes smaller than 32 dB</t>
  </si>
  <si>
    <t>62.56 dB(A)</t>
  </si>
  <si>
    <t>fabio.mazzara@studenti.unipr.it</t>
  </si>
  <si>
    <t>Mazzara Fabio</t>
  </si>
  <si>
    <t>13.0 dB</t>
  </si>
  <si>
    <t>49.5 dB</t>
  </si>
  <si>
    <t>1114.285 Hz</t>
  </si>
  <si>
    <t>47.9 dB</t>
  </si>
  <si>
    <t>48.6 dB</t>
  </si>
  <si>
    <t>only for internal vertical or horizontal partitions which separate two independent apartments</t>
  </si>
  <si>
    <t>pushed up at 1 dB step until the sum of unfavourable deviations becomes smaller than 32 dB</t>
  </si>
  <si>
    <t>62.8 dB(A)</t>
  </si>
  <si>
    <t>salvatore.fragapane@studenti.unipr.it</t>
  </si>
  <si>
    <t>FRAGAPANE SALVATORE</t>
  </si>
  <si>
    <t>15.2 dB</t>
  </si>
  <si>
    <t>51.8 dB</t>
  </si>
  <si>
    <t>1300 Hz</t>
  </si>
  <si>
    <t>42.1 dB</t>
  </si>
  <si>
    <t>42.3 dB</t>
  </si>
  <si>
    <t>only for internal vertical or horizontal partitions which separate two independent apartments</t>
  </si>
  <si>
    <t>pushed up at 1 dB step until the sum of unfavourable deviations becomes smaller than 32 dB</t>
  </si>
  <si>
    <t>62.0 dB(A)</t>
  </si>
  <si>
    <t>filippo.grolli@studenti.unipr.it</t>
  </si>
  <si>
    <t>Grolli Filippo</t>
  </si>
  <si>
    <t>13 dB</t>
  </si>
  <si>
    <t>51.5 dB</t>
  </si>
  <si>
    <t>1114.3 Hz</t>
  </si>
  <si>
    <t>45.2 dB</t>
  </si>
  <si>
    <t>47.2 dB</t>
  </si>
  <si>
    <t>only for internal vertical or horizontal partitions which separate two independent apartments</t>
  </si>
  <si>
    <t>pushed up at 1 dB step until the sum of unfavourable deviations becomes smaller than 32 dB</t>
  </si>
  <si>
    <t>63.5 dB(a)</t>
  </si>
  <si>
    <t>alessio.gianno@studenti.unipr.it</t>
  </si>
  <si>
    <t>Gianno Alessio</t>
  </si>
  <si>
    <t>13.0 dB</t>
  </si>
  <si>
    <t>51.1 dB</t>
  </si>
  <si>
    <t>1114.2857 Hz</t>
  </si>
  <si>
    <t>44.8 dB</t>
  </si>
  <si>
    <t>44.6 dB</t>
  </si>
  <si>
    <t>only for internal vertical or horizontal partitions which separate two independent apartments</t>
  </si>
  <si>
    <t>pushed up at 1 dB step until the sum of unfavourable deviations becomes smaller than 32 dB</t>
  </si>
  <si>
    <t>63.0 dB(A)</t>
  </si>
  <si>
    <t>federica.asaro@studenti.unipr.it</t>
  </si>
  <si>
    <t>Asaro Federica</t>
  </si>
  <si>
    <t>15.2 dB</t>
  </si>
  <si>
    <t>52.8 dB</t>
  </si>
  <si>
    <t>1300 Hz</t>
  </si>
  <si>
    <t>43.1 dB</t>
  </si>
  <si>
    <t>43.0 dB</t>
  </si>
  <si>
    <t>only for internal vertical or horizontal partitions which separate two independent apartments</t>
  </si>
  <si>
    <t>pushed up at 1 dB step until the sum of unfavourable deviations becomes smaller than 32 dB</t>
  </si>
  <si>
    <t>63.2 dB(A)</t>
  </si>
  <si>
    <t>chiara.errico@studenti.unipr.it</t>
  </si>
  <si>
    <t>Errico Chiara</t>
  </si>
  <si>
    <t>13.9 dB</t>
  </si>
  <si>
    <t>48.1 dB</t>
  </si>
  <si>
    <t>1200 Hz</t>
  </si>
  <si>
    <t>49.2 dB</t>
  </si>
  <si>
    <t>48.9 dB</t>
  </si>
  <si>
    <t>only for internal vertical or horizontal partitions which separate two independent apartments</t>
  </si>
  <si>
    <t>pushed up at 1 dB step until the sum of unfavourable deviations becomes smaller than 32 dB</t>
  </si>
  <si>
    <t>61.8 dB(A)</t>
  </si>
  <si>
    <t>beatrice.angella@studenti.unipr.it</t>
  </si>
  <si>
    <t>Angella Beatrice</t>
  </si>
  <si>
    <t>16.989 dB</t>
  </si>
  <si>
    <t>50.56 dB</t>
  </si>
  <si>
    <t>1418.181 Hz</t>
  </si>
  <si>
    <t>44.44 dB</t>
  </si>
  <si>
    <t>47.08 dB</t>
  </si>
  <si>
    <t>only for internal vertical or horizontal partitions which separate two independent apartments</t>
  </si>
  <si>
    <t>pushed up at 1 dB step until the sum of unfavourable deviations becomes smaller than 32 dB</t>
  </si>
  <si>
    <t>62.1 dB(A)</t>
  </si>
  <si>
    <t>davide.manetti@studenti.unipr.it</t>
  </si>
  <si>
    <t>Manetti Davide</t>
  </si>
  <si>
    <t>10 dB</t>
  </si>
  <si>
    <t>52.3 dB</t>
  </si>
  <si>
    <t>821.05 Hz</t>
  </si>
  <si>
    <t>51.04 dB</t>
  </si>
  <si>
    <t>54.6 dB</t>
  </si>
  <si>
    <t>only for internal vertical or horizontal partitions which separate two independent apartments</t>
  </si>
  <si>
    <t>pushed up at 1 dB step until the sum of unfavourable deviations becomes smaller than 32 dB</t>
  </si>
  <si>
    <t>67.8 dB(A)</t>
  </si>
  <si>
    <t>fabrizio.asioli@studenti.unipr.it</t>
  </si>
  <si>
    <t>Asioli Fabrizio</t>
  </si>
  <si>
    <t>11.5 dB</t>
  </si>
  <si>
    <t>49.2 dB</t>
  </si>
  <si>
    <t>975 Hz</t>
  </si>
  <si>
    <t>47.12 dB</t>
  </si>
  <si>
    <t>49 dB</t>
  </si>
  <si>
    <t>only for internal vertical or horizontal partitions which separate two independent apartments</t>
  </si>
  <si>
    <t>pushed up at 1 dB step until the sum of unfavourable deviations becomes smaller than 32 dB</t>
  </si>
  <si>
    <t>64.5 dB(A)</t>
  </si>
  <si>
    <t>andrea.cavatorta3@studenti.unipr.it</t>
  </si>
  <si>
    <t>Cavatorta Andrea</t>
  </si>
  <si>
    <t>13 dB</t>
  </si>
  <si>
    <t>51.5 dB</t>
  </si>
  <si>
    <t>1114.2 Hz</t>
  </si>
  <si>
    <t>49.5 dB</t>
  </si>
  <si>
    <t>52.3 dB</t>
  </si>
  <si>
    <t>only for internal vertical or horizontal partitions which separate two independent apartments</t>
  </si>
  <si>
    <t>pushed up at 1 dB step until the sum of unfavourable deviations becomes smaller than 32 dB</t>
  </si>
  <si>
    <t>65.5 dB(A)</t>
  </si>
  <si>
    <t>ilaria.muriana@studenti.unipr.it</t>
  </si>
  <si>
    <t>Muriana Ilaria</t>
  </si>
  <si>
    <t>20 dB</t>
  </si>
  <si>
    <t>49.9 dB</t>
  </si>
  <si>
    <t>1560 Hz</t>
  </si>
  <si>
    <t>46 dB</t>
  </si>
  <si>
    <t>49.2 dB</t>
  </si>
  <si>
    <t>only for internal vertical or horizontal partitions which separate two independent apartments</t>
  </si>
  <si>
    <t>pushed up at 1 dB step until the sum of unfavourable deviations becomes smaller than 32 dB</t>
  </si>
  <si>
    <t>62.2 dB(A)</t>
  </si>
  <si>
    <t>carolina.diblasi@studenti.unipr.it</t>
  </si>
  <si>
    <t>Diblasi Carolina</t>
  </si>
  <si>
    <t>13.9 dB</t>
  </si>
  <si>
    <t>50.8 dB</t>
  </si>
  <si>
    <t>1200 Hz</t>
  </si>
  <si>
    <t>48.7 dB</t>
  </si>
  <si>
    <t>53.4 dB</t>
  </si>
  <si>
    <t>only for internal vertical or horizontal partitions which separate two independent apartments</t>
  </si>
  <si>
    <t>pushed up at 1 dB step until the sum of unfavourable deviations becomes smaller than 32 dB</t>
  </si>
  <si>
    <t>64.6 dB(A)</t>
  </si>
  <si>
    <t>graziamaria.interdonato@studenti.unipr.it</t>
  </si>
  <si>
    <t>Interdonato Graziamaria</t>
  </si>
  <si>
    <t>11.5 dB</t>
  </si>
  <si>
    <t>51.0 dB</t>
  </si>
  <si>
    <t>975 Hz</t>
  </si>
  <si>
    <t>51.2 dB</t>
  </si>
  <si>
    <t>54.3 dB</t>
  </si>
  <si>
    <t>only for internal vertical or horizontal partitions which separate two independent apartments</t>
  </si>
  <si>
    <t>pushed up at 1 dB step until the sum of unfavourable deviations becomes smaller than 32 dB</t>
  </si>
  <si>
    <t>65.7 dB(A)</t>
  </si>
  <si>
    <t>andrea.merlini@studenti.unipr.it</t>
  </si>
  <si>
    <t>Merlini Andrea</t>
  </si>
  <si>
    <t>13 dB</t>
  </si>
  <si>
    <t>49 dB</t>
  </si>
  <si>
    <t>1114.3 Hz</t>
  </si>
  <si>
    <t>50.9 dB</t>
  </si>
  <si>
    <t>50.7 dB</t>
  </si>
  <si>
    <t>only for internal vertical or horizontal partitions which separate two independent apartments</t>
  </si>
  <si>
    <t>pushed up at 1 dB step until the sum of unfavourable deviations becomes smaller than 32 dB</t>
  </si>
  <si>
    <t>63 dB</t>
  </si>
  <si>
    <t>pietro.garieri@studenti.unipr.it</t>
  </si>
  <si>
    <t>Garieri Pietro</t>
  </si>
  <si>
    <t>10.5 dB</t>
  </si>
  <si>
    <t>48.8 dB</t>
  </si>
  <si>
    <t>866 Hz</t>
  </si>
  <si>
    <t>50.2 dB</t>
  </si>
  <si>
    <t>54.3 dB</t>
  </si>
  <si>
    <t>only for internal vertical or horizontal partitions which separate two independent apartments</t>
  </si>
  <si>
    <t>pushed up at 1 dB step until the sum of unfavourable deviations becomes smaller than 32 dB</t>
  </si>
  <si>
    <t>66.2 db(A)</t>
  </si>
  <si>
    <t>51.2 m</t>
  </si>
  <si>
    <t>gloria.pietra@studenti.unipr.it</t>
  </si>
  <si>
    <t>Pietra Gloria</t>
  </si>
  <si>
    <t>17 dB</t>
  </si>
  <si>
    <t>49.8 dB</t>
  </si>
  <si>
    <t>1418.2 Hz</t>
  </si>
  <si>
    <t>42.4 dB</t>
  </si>
  <si>
    <t>43.6 dB</t>
  </si>
  <si>
    <t>only for internal vertical or horizontal partitions which separate two independent apartments</t>
  </si>
  <si>
    <t>pushed up at 1 dB step until the sum of unfavourable deviations becomes smaller than 32 dB</t>
  </si>
  <si>
    <t>60.5 dB(A)</t>
  </si>
  <si>
    <t>alessandro.gabelli@studenti.unipr.it</t>
  </si>
  <si>
    <t>Gabelli Alessandro</t>
  </si>
  <si>
    <t>14 dB</t>
  </si>
  <si>
    <t>51.1 dB</t>
  </si>
  <si>
    <t>1200 Hz</t>
  </si>
  <si>
    <t>44.1 dB</t>
  </si>
  <si>
    <t>43.3 dB</t>
  </si>
  <si>
    <t>only for internal vertical or horizontal partitions which separate two independent apartments</t>
  </si>
  <si>
    <t>pushed up at 1 dB step until the sum of unfavourable deviations becomes smaller than 32 dB</t>
  </si>
  <si>
    <t>62.3 dB(A)</t>
  </si>
  <si>
    <t>simone.kratter@studenti.unipr.it</t>
  </si>
  <si>
    <t>Kratter Simone</t>
  </si>
  <si>
    <t>10.97 db</t>
  </si>
  <si>
    <t>49.55 db</t>
  </si>
  <si>
    <t>917 Hz</t>
  </si>
  <si>
    <t>47.78 db</t>
  </si>
  <si>
    <t>61.45 db</t>
  </si>
  <si>
    <t>65.58 db</t>
  </si>
  <si>
    <t>francesco.sgnaolin@studenti.unipr.it</t>
  </si>
  <si>
    <t>Sgnaolin Francesco</t>
  </si>
  <si>
    <t>10.9 dB</t>
  </si>
  <si>
    <t>51.4 dB</t>
  </si>
  <si>
    <t>917 Hz</t>
  </si>
  <si>
    <t>51.1 dB</t>
  </si>
  <si>
    <t>54.2 dB</t>
  </si>
  <si>
    <t>only for internal vertical or horizontal partitions which separate two independent apartments</t>
  </si>
  <si>
    <t>pushed up at 1 dB step until the sum of unfavourable deviations becomes smaller than 32 dB</t>
  </si>
  <si>
    <t>66.3 dB(A)</t>
  </si>
  <si>
    <t>marcello.bonini@studenti.unipr.it</t>
  </si>
  <si>
    <t>Bonini Marcello</t>
  </si>
  <si>
    <t>20 dB</t>
  </si>
  <si>
    <t>49.7 dB</t>
  </si>
  <si>
    <t>1560 Hz</t>
  </si>
  <si>
    <t>44.7 dB</t>
  </si>
  <si>
    <t>47.2 dB</t>
  </si>
  <si>
    <t>only for internal vertical or horizontal partitions which separate two independent apartments</t>
  </si>
  <si>
    <t>pushed up at 1 dB step until the sum of unfavourable deviations becomes smaller than 32 dB</t>
  </si>
  <si>
    <t>61 dB(A)</t>
  </si>
  <si>
    <t>patrizia.spagnoli@studenti.unipr.it</t>
  </si>
  <si>
    <t>Spagnoli Patrizia</t>
  </si>
  <si>
    <t>11.5 dB</t>
  </si>
  <si>
    <t>51.2 dB</t>
  </si>
  <si>
    <t>975 Hz</t>
  </si>
  <si>
    <t>49.4 dB</t>
  </si>
  <si>
    <t>51.1 dB</t>
  </si>
  <si>
    <t>only for internal vertical or horizontal partitions which separate two independent apartments</t>
  </si>
  <si>
    <t>pushed up at 1 dB step until the sum of unfavourable deviations becomes smaller than 32 dB</t>
  </si>
  <si>
    <t>65.1 dB(A)</t>
  </si>
  <si>
    <t>marianna.lorenzano@studenti.unipr.it</t>
  </si>
  <si>
    <t>Lorenzano Marianna</t>
  </si>
  <si>
    <t>12.2 dB</t>
  </si>
  <si>
    <t>48.3 dB</t>
  </si>
  <si>
    <t>1040 Hz</t>
  </si>
  <si>
    <t>48.8 dB</t>
  </si>
  <si>
    <t>50.2 dB</t>
  </si>
  <si>
    <t>only for internal vertical or horizontal partitions which separate two independent apartments</t>
  </si>
  <si>
    <t>pushed up at 1 dB step until the sum of unfavourable deviations becomes smaller than 32 dB</t>
  </si>
  <si>
    <t>63.4 dB(A)</t>
  </si>
  <si>
    <t>vincenzo.lippolis@studenti.unipr.it</t>
  </si>
  <si>
    <t>Lippolis Vincenzo</t>
  </si>
  <si>
    <t>20 dB</t>
  </si>
  <si>
    <t>52 dB</t>
  </si>
  <si>
    <t>1560 Hz</t>
  </si>
  <si>
    <t>42.9 dB</t>
  </si>
  <si>
    <t>47 dB</t>
  </si>
  <si>
    <t>only for internal vertical or horizontal partitions which separate two independent apartments</t>
  </si>
  <si>
    <t>pushed up at 1 dB step until the sum of unfavourable deviations becomes smaller than 32 dB</t>
  </si>
  <si>
    <t>63.6 dB(A)</t>
  </si>
  <si>
    <t>diego.ingaglio@studenti.unipr.it</t>
  </si>
  <si>
    <t>Ingaglio Diego</t>
  </si>
  <si>
    <t>10 dB</t>
  </si>
  <si>
    <t>53.4 dB</t>
  </si>
  <si>
    <t>821 Hz</t>
  </si>
  <si>
    <t>50.1 dB</t>
  </si>
  <si>
    <t>50.4 dB</t>
  </si>
  <si>
    <t>only for internal vertical or horizontal partitions which separate two independent apartments</t>
  </si>
  <si>
    <t>pushed up at 1 dB step until the sum of unfavourable deviations becomes smaller than 32 dB</t>
  </si>
  <si>
    <t>67.8 dB(A)</t>
  </si>
  <si>
    <t>toure.tiofouetsoking@studenti.unipr.it</t>
  </si>
  <si>
    <t>Tiofouet soking toure</t>
  </si>
  <si>
    <t>15.228dB</t>
  </si>
  <si>
    <t>53.885dB</t>
  </si>
  <si>
    <t>1300HZ</t>
  </si>
  <si>
    <t>40.642dB</t>
  </si>
  <si>
    <t>44.7918dB</t>
  </si>
  <si>
    <t>placed at a point where the value of the reference curve equates the measured value at the frequency of 500 Hz</t>
  </si>
  <si>
    <t>64.4113dB(A)</t>
  </si>
  <si>
    <t>francesco.alois@studenti.unipr.it</t>
  </si>
  <si>
    <t>Alois Francesco</t>
  </si>
  <si>
    <t>13.9 dB</t>
  </si>
  <si>
    <t>49.8 dB</t>
  </si>
  <si>
    <t>1200 Hz</t>
  </si>
  <si>
    <t>40.1 dB</t>
  </si>
  <si>
    <t>49.4 dB</t>
  </si>
  <si>
    <t>only for internal vertical or horizontal partitions which separate two independent apartments</t>
  </si>
  <si>
    <t>pushed up at 1 dB step until the sum of unfavourable deviations becomes smaller than 32 dB</t>
  </si>
  <si>
    <t>62.3 dB(A)</t>
  </si>
  <si>
    <t>alessandro.dattaro@studenti.unipr.it</t>
  </si>
  <si>
    <t>Dattaro Alessandro</t>
  </si>
  <si>
    <t>17 dB</t>
  </si>
  <si>
    <t>50.8 dB</t>
  </si>
  <si>
    <t>1418.2 Hz</t>
  </si>
  <si>
    <t>47.8 dB</t>
  </si>
  <si>
    <t>47.6 dB</t>
  </si>
  <si>
    <t>only for internal vertical or horizontal partitions which separate two independent apartments</t>
  </si>
  <si>
    <t>pushed up at 1 dB step until the sum of unfavourable deviations becomes smaller than 32 dB</t>
  </si>
  <si>
    <t>63.2 dB(A)</t>
  </si>
  <si>
    <t>edoardo.benassi@studenti.unipr.it</t>
  </si>
  <si>
    <t>Benassi Edoardo</t>
  </si>
  <si>
    <t>13 dB</t>
  </si>
  <si>
    <t>51.3 dB</t>
  </si>
  <si>
    <t>1114.3 Hz</t>
  </si>
  <si>
    <t>47.2 dB</t>
  </si>
  <si>
    <t>46.6 dB</t>
  </si>
  <si>
    <t>only for internal vertical or horizontal partitions which separate two independent apartments</t>
  </si>
  <si>
    <t>pushed up at 1 dB step until the sum of unfavourable deviations becomes smaller than 32 dB</t>
  </si>
  <si>
    <t>64.6 dB(A)</t>
  </si>
  <si>
    <t>simone.fontana@studenti.unipr.it</t>
  </si>
  <si>
    <t>Fontana Simone</t>
  </si>
  <si>
    <t>13.010 dB</t>
  </si>
  <si>
    <t>50.492 dB</t>
  </si>
  <si>
    <t>1114.285 Hz</t>
  </si>
  <si>
    <t>50.386 dB</t>
  </si>
  <si>
    <t>53.274 dB</t>
  </si>
  <si>
    <t>only for internal vertical or horizontal partitions which separate two independent apartments</t>
  </si>
  <si>
    <t>pushed up at 1 dB step until the sum of unfavourable deviations becomes smaller than 32 dB</t>
  </si>
  <si>
    <t>64.500 dB(A)</t>
  </si>
  <si>
    <t>umberto.delvecchio@studenti.unipr.it</t>
  </si>
  <si>
    <t>Del Vecchio Umberto</t>
  </si>
  <si>
    <t>15.2289 dB</t>
  </si>
  <si>
    <t>50.4065 dB</t>
  </si>
  <si>
    <t>1300 Hz</t>
  </si>
  <si>
    <t>48.3869 dB</t>
  </si>
  <si>
    <t>51.2745 dB</t>
  </si>
  <si>
    <t>only for internal vertical or horizontal partitions which separate two independent apartments</t>
  </si>
  <si>
    <t>63.5753 dB(A)</t>
  </si>
  <si>
    <t>pietro.zermani@studenti.unipr.it</t>
  </si>
  <si>
    <t>Zermani Pietro</t>
  </si>
  <si>
    <t>12.2 dB</t>
  </si>
  <si>
    <t>51.1 dB</t>
  </si>
  <si>
    <t>1040 Hz</t>
  </si>
  <si>
    <t>49.7 dB</t>
  </si>
  <si>
    <t>48.8 dB</t>
  </si>
  <si>
    <t>only for internal vertical or horizontal partitions which separate two independent apartments</t>
  </si>
  <si>
    <t>pushed up at 1 dB step until the sum of unfavourable deviations becomes smaller than 32 dB</t>
  </si>
  <si>
    <t>64.4 dB(A)</t>
  </si>
  <si>
    <t>simone.berardozzi@studenti.unipr.it</t>
  </si>
  <si>
    <t>Berardozzi Simone</t>
  </si>
  <si>
    <t>15.228787 dB</t>
  </si>
  <si>
    <t>50.52019 dB</t>
  </si>
  <si>
    <t>1300 Hz</t>
  </si>
  <si>
    <t>46.05765 dB</t>
  </si>
  <si>
    <t>51 dB</t>
  </si>
  <si>
    <t>only for internal vertical or horizontal partitions which separate two independent apartments</t>
  </si>
  <si>
    <t>pushed up at 1 dB step until the sum of unfavourable deviations becomes smaller than 32 dB</t>
  </si>
  <si>
    <t>63.03582 dB(A)</t>
  </si>
  <si>
    <t>federico.care@studenti.unipr.it</t>
  </si>
  <si>
    <t>Care' Federico</t>
  </si>
  <si>
    <t>20 dB</t>
  </si>
  <si>
    <t>53.1 dB</t>
  </si>
  <si>
    <t>1560 Hz</t>
  </si>
  <si>
    <t>42 dB</t>
  </si>
  <si>
    <t>44.7 dB</t>
  </si>
  <si>
    <t>only for internal vertical or horizontal partitions which separate two independent apartments</t>
  </si>
  <si>
    <t>pushed up at 1 dB step until the sum of unfavourable deviations becomes smaller than 32 dB</t>
  </si>
  <si>
    <t>64.4 dB(A)</t>
  </si>
  <si>
    <t>nicola.diemmi@studenti.unipr.it</t>
  </si>
  <si>
    <t>Diemmi Nicola</t>
  </si>
  <si>
    <t>13 dB</t>
  </si>
  <si>
    <t>52.6 dB</t>
  </si>
  <si>
    <t>1114.3 Hz</t>
  </si>
  <si>
    <t>46.5 dB</t>
  </si>
  <si>
    <t>45.2 dB</t>
  </si>
  <si>
    <t>only for internal vertical or horizontal partitions which separate two independent apartments</t>
  </si>
  <si>
    <t>pushed up at 1 dB step until the sum of unfavourable deviations becomes smaller than 32 dB</t>
  </si>
  <si>
    <t>64.2 dB(A)</t>
  </si>
  <si>
    <t>francesco.concari@studenti.unipr.it</t>
  </si>
  <si>
    <t>Concari Francesco</t>
  </si>
  <si>
    <t>12.2 dB</t>
  </si>
  <si>
    <t>49.8 dB</t>
  </si>
  <si>
    <t>1040 Hz</t>
  </si>
  <si>
    <t>51.6 dB</t>
  </si>
  <si>
    <t>53.1 dB</t>
  </si>
  <si>
    <t>only for internal vertical or horizontal partitions which separate two independent apartments</t>
  </si>
  <si>
    <t>pushed up at 1 dB step until the sum of unfavourable deviations becomes smaller than 32 dB</t>
  </si>
  <si>
    <t>64.3 dB(A)</t>
  </si>
  <si>
    <t>andre.ntemdieunono@studenti.unipr.it</t>
  </si>
  <si>
    <t>Ntemdieu Nono Andre</t>
  </si>
  <si>
    <t>20 dB</t>
  </si>
  <si>
    <t>50.98 dB</t>
  </si>
  <si>
    <t>1560 dB</t>
  </si>
  <si>
    <t>40.137 dB</t>
  </si>
  <si>
    <t>44.53 dB</t>
  </si>
  <si>
    <t>placed at a point where the value of the reference curve equates the measured value at the frequency of 500 Hz</t>
  </si>
  <si>
    <t>71.98 dB(A)</t>
  </si>
  <si>
    <t>vincenzo.delillo@studenti.unipr.it</t>
  </si>
  <si>
    <t>De Lillo Vincenzo</t>
  </si>
  <si>
    <t>11 dB</t>
  </si>
  <si>
    <t>52.3 dB</t>
  </si>
  <si>
    <t>917.6 Hz</t>
  </si>
  <si>
    <t>45.4 dB</t>
  </si>
  <si>
    <t>47.4 dB</t>
  </si>
  <si>
    <t>only for internal vertical or horizontal partitions which separate two independent apartments</t>
  </si>
  <si>
    <t>pushed up at 1 dB step until the sum of unfavourable deviations becomes smaller than 32 dB</t>
  </si>
  <si>
    <t>65.6 dB(A)</t>
  </si>
  <si>
    <t>nicholas.rizzelli@studenti.unipr.it</t>
  </si>
  <si>
    <t>Rizzelli Nicholas</t>
  </si>
  <si>
    <t>12.2 dB</t>
  </si>
  <si>
    <t>51.4 dB</t>
  </si>
  <si>
    <t>1040 Hz</t>
  </si>
  <si>
    <t>50.7 dB</t>
  </si>
  <si>
    <t>50.6 dB</t>
  </si>
  <si>
    <t>only for internal vertical or horizontal partitions which separate two independent apartments</t>
  </si>
  <si>
    <t>pushed up at 1 dB step until the sum of unfavourable deviations becomes smaller than 32 dB</t>
  </si>
  <si>
    <t>65.1 dB(A)</t>
  </si>
  <si>
    <t>luca.pettenati@studenti.unipr.it</t>
  </si>
  <si>
    <t>Pettenati Luca</t>
  </si>
  <si>
    <t>12.2 dB</t>
  </si>
  <si>
    <t>50.6 dB</t>
  </si>
  <si>
    <t>1040 Hz</t>
  </si>
  <si>
    <t>51.7 dB</t>
  </si>
  <si>
    <t>51.2 dB</t>
  </si>
  <si>
    <t>only for internal vertical or horizontal partitions which separate two independent apartments</t>
  </si>
  <si>
    <t>pushed up at 1 dB step until the sum of unfavourable deviations becomes smaller than 32 dB</t>
  </si>
  <si>
    <t>65.3 dB(A)</t>
  </si>
  <si>
    <t>roxanageorgiana.selariu@studenti.unipr.it</t>
  </si>
  <si>
    <t>Selariu Roxana Georgiana</t>
  </si>
  <si>
    <t>10 dB</t>
  </si>
  <si>
    <t>53.44231 dB</t>
  </si>
  <si>
    <t>only for internal vertical or horizontal partitions which separate two independent apartments</t>
  </si>
  <si>
    <t>pushed up at 1 dB step until the sum of unfavourable deviations becomes smaller than 32 dB</t>
  </si>
  <si>
    <t>67.84808 dB(A)</t>
  </si>
  <si>
    <t>pierpaolo.scarpino2@studenti.unipr.it</t>
  </si>
  <si>
    <t>Scarpino Pierpaolo</t>
  </si>
  <si>
    <t>11.5 dB</t>
  </si>
  <si>
    <t>53.6 dB</t>
  </si>
  <si>
    <t>975 Hz</t>
  </si>
  <si>
    <t>40.6 dB</t>
  </si>
  <si>
    <t>47.6 dB</t>
  </si>
  <si>
    <t>only for internal vertical or horizontal partitions which separate two independent apartments</t>
  </si>
  <si>
    <t>pushed up at 1 dB step until the sum of unfavourable deviations becomes smaller than 32 dB</t>
  </si>
  <si>
    <t>65.8 dB(A)</t>
  </si>
  <si>
    <t>dimitri.simendjouomo@studenti.unipr.it</t>
  </si>
  <si>
    <t>DIMITRI SIME NDJOUOMO</t>
  </si>
  <si>
    <t>11.54 dB</t>
  </si>
  <si>
    <t>54.31dB</t>
  </si>
  <si>
    <t>975Hz</t>
  </si>
  <si>
    <t>44.68 dB</t>
  </si>
  <si>
    <t>49.13 dB</t>
  </si>
  <si>
    <t>only for internal vertical or horizontal partitions which separate two independent apartments</t>
  </si>
  <si>
    <t>placed at a point where the value of the reference curve equates the measured value at the frequency of 500 Hz</t>
  </si>
  <si>
    <t>66.61 dB</t>
  </si>
  <si>
    <t>maurizio.bertolotti@studenti.unipr.it</t>
  </si>
  <si>
    <t>Bertolotti Maurizio</t>
  </si>
  <si>
    <t>11.0 dB</t>
  </si>
  <si>
    <t>50.7 dB</t>
  </si>
  <si>
    <t>917 Hz</t>
  </si>
  <si>
    <t>53.7 dB</t>
  </si>
  <si>
    <t>53.2 dB</t>
  </si>
  <si>
    <t>only for internal vertical or horizontal partitions which separate two independent apartments</t>
  </si>
  <si>
    <t>pushed up at 1 dB step until the sum of unfavourable deviations becomes smaller than 32 dB</t>
  </si>
  <si>
    <t>66.0 dB(A)</t>
  </si>
  <si>
    <t>jacopo.lauri@studenti.unipr.it</t>
  </si>
  <si>
    <t>Lauri Jacopo</t>
  </si>
  <si>
    <t>17 dB</t>
  </si>
  <si>
    <t>53.9 dB</t>
  </si>
  <si>
    <t>1418.2 Hz</t>
  </si>
  <si>
    <t>39.8 dB</t>
  </si>
  <si>
    <t>41.6 dB</t>
  </si>
  <si>
    <t>only for internal vertical or horizontal partitions which separate two independent apartments</t>
  </si>
  <si>
    <t>pushed up at 1 dB step until the sum of unfavourable deviations becomes smaller than 32 dB</t>
  </si>
  <si>
    <t>63.6 dB(A)</t>
  </si>
  <si>
    <t>davide.mattioli@studenti.unipr.it</t>
  </si>
  <si>
    <t>Mattioli Davide</t>
  </si>
  <si>
    <t>10 dB</t>
  </si>
  <si>
    <t>52.9 dB</t>
  </si>
  <si>
    <t>1114.3 Hz</t>
  </si>
  <si>
    <t>46.2 dB</t>
  </si>
  <si>
    <t>48 dB</t>
  </si>
  <si>
    <t>only for internal vertical or horizontal partitions which separate two independent apartments</t>
  </si>
  <si>
    <t>pushed up at 1 dB step until the sum of unfavourable deviations becomes smaller than 32 dB</t>
  </si>
  <si>
    <t>65.1 dB(A)</t>
  </si>
  <si>
    <t>samuele.palla@studenti.unipr.it</t>
  </si>
  <si>
    <t>palla samuele</t>
  </si>
  <si>
    <t>10 dB</t>
  </si>
  <si>
    <t>53.4 dB</t>
  </si>
  <si>
    <t>821.1 Hz</t>
  </si>
  <si>
    <t>48 dB</t>
  </si>
  <si>
    <t>50.6 dB</t>
  </si>
  <si>
    <t>only for internal vertical or horizontal partitions which separate two independent apartments</t>
  </si>
  <si>
    <t>pushed up at 1 dB step until the sum of unfavourable deviations becomes smaller than 32 dB</t>
  </si>
  <si>
    <t>67.7 dB(A)</t>
  </si>
  <si>
    <t>matteo.bolognini@studenti.unipr.it</t>
  </si>
  <si>
    <t>Bolognini Matteo</t>
  </si>
  <si>
    <t>12.2 dB</t>
  </si>
  <si>
    <t>50.7 dB</t>
  </si>
  <si>
    <t>1040 Hz</t>
  </si>
  <si>
    <t>44.6 dB</t>
  </si>
  <si>
    <t>46 dB</t>
  </si>
  <si>
    <t>only for internal vertical or horizontal partitions which separate two independent apartments</t>
  </si>
  <si>
    <t>pushed up at 1 dB step until the sum of unfavourable deviations becomes smaller than 32 dB</t>
  </si>
  <si>
    <t>63.6 dB(A)</t>
  </si>
  <si>
    <t>ludovico.maini@studenti.unipr.it</t>
  </si>
  <si>
    <t>Maini Ludovico</t>
  </si>
  <si>
    <t>10.4 dB</t>
  </si>
  <si>
    <t>52.7 dB</t>
  </si>
  <si>
    <t>866.7 Hz</t>
  </si>
  <si>
    <t>50.5 dB</t>
  </si>
  <si>
    <t>49.2 dB</t>
  </si>
  <si>
    <t>only for internal vertical or horizontal partitions which separate two independent apartments</t>
  </si>
  <si>
    <t>pushed up at 1 dB step until the sum of unfavourable deviations becomes smaller than 32 dB</t>
  </si>
  <si>
    <t>66.8 dB(A)</t>
  </si>
  <si>
    <t>alessio.siciliano@studenti.unipr.it</t>
  </si>
  <si>
    <t>Siciliano Alessio</t>
  </si>
  <si>
    <t>15.2 dB</t>
  </si>
  <si>
    <t>54.1 dB</t>
  </si>
  <si>
    <t>1300 Hz</t>
  </si>
  <si>
    <t>41.3 dB</t>
  </si>
  <si>
    <t>46.4 dB</t>
  </si>
  <si>
    <t>only for internal vertical or horizontal partitions which separate two independent apartments</t>
  </si>
  <si>
    <t>pushed up at 1 dB step until the sum of unfavourable deviations becomes smaller than 32 dB</t>
  </si>
  <si>
    <t>65.6 dB(A)</t>
  </si>
  <si>
    <t>400 m</t>
  </si>
  <si>
    <t>giovanni.zaccaria@studenti.unipr.it</t>
  </si>
  <si>
    <t>Zaccaria Giovanni</t>
  </si>
  <si>
    <t>12.2 dB</t>
  </si>
  <si>
    <t>52.9 dB</t>
  </si>
  <si>
    <t>1040 Hz</t>
  </si>
  <si>
    <t>44.15 dB</t>
  </si>
  <si>
    <t>48 dB</t>
  </si>
  <si>
    <t>only for internal vertical or horizontal partitions which separate two independent apartments</t>
  </si>
  <si>
    <t>pushed up at 1 dB step until the sum of unfavourable deviations becomes smaller than 32 dB</t>
  </si>
  <si>
    <t>150.2 dB(A)</t>
  </si>
  <si>
    <t>800 m</t>
  </si>
  <si>
    <t>matteo.delsoldato@studenti.unipr.it</t>
  </si>
  <si>
    <t>Delsoldato Matteo</t>
  </si>
  <si>
    <t>17.0 dB</t>
  </si>
  <si>
    <t>50.5 dB</t>
  </si>
  <si>
    <t>1418.2 Hz</t>
  </si>
  <si>
    <t>47.7 dB</t>
  </si>
  <si>
    <t>47.2 dB</t>
  </si>
  <si>
    <t>only for internal vertical or horizontal partitions which separate two independent apartments</t>
  </si>
  <si>
    <t>pushed up at 1 dB step until the sum of unfavourable deviations becomes smaller than 32 dB</t>
  </si>
  <si>
    <t>62.6 dB(A)</t>
  </si>
  <si>
    <t>9952.679 m</t>
  </si>
  <si>
    <t>andrea.alberici1@studenti.unipr.it</t>
  </si>
  <si>
    <t>Alberici Andrea</t>
  </si>
  <si>
    <t>17 dB</t>
  </si>
  <si>
    <t>48.4 dB</t>
  </si>
  <si>
    <t>1418.2 Hz</t>
  </si>
  <si>
    <t>44 dB</t>
  </si>
  <si>
    <t>47.2 dB</t>
  </si>
  <si>
    <t>only for internal vertical or horizontal partitions which separate two independent apartments</t>
  </si>
  <si>
    <t>pushed up at 1 dB step until the sum of unfavourable deviations becomes smaller than 32 dB</t>
  </si>
  <si>
    <t>75.4 dB(A)</t>
  </si>
  <si>
    <t>3200 m</t>
  </si>
  <si>
    <t>fabio.cretella@studenti.unipr.it</t>
  </si>
  <si>
    <t>Cretella Fabio</t>
  </si>
  <si>
    <t>10.5 dB</t>
  </si>
  <si>
    <t>51.2 dB</t>
  </si>
  <si>
    <t>866.6667 Hz</t>
  </si>
  <si>
    <t>51.4 dB</t>
  </si>
  <si>
    <t>55.6 dB</t>
  </si>
  <si>
    <t>only for internal vertical or horizontal partitions which separate two independent apartments</t>
  </si>
  <si>
    <t>pushed up at 1 dB step until the sum of unfavourable deviations becomes smaller than 32 dB</t>
  </si>
  <si>
    <t>66.8 dB(A)</t>
  </si>
  <si>
    <t>16127 m</t>
  </si>
  <si>
    <t>florian.hoxhaj@studenti.unipr.it</t>
  </si>
  <si>
    <t>Hoxhaj Florian</t>
  </si>
  <si>
    <t>10.5 dB</t>
  </si>
  <si>
    <t>53.8 dB</t>
  </si>
  <si>
    <t>867 Hz</t>
  </si>
  <si>
    <t>47.4 dB</t>
  </si>
  <si>
    <t>49.6 dB</t>
  </si>
  <si>
    <t>only for internal vertical or horizontal partitions which separate two independent apartments</t>
  </si>
  <si>
    <t>pushed up at 1 dB step until the sum of unfavourable deviations becomes smaller than 32 dB</t>
  </si>
  <si>
    <t>67.1 dB(A)</t>
  </si>
  <si>
    <t>503.9 m</t>
  </si>
  <si>
    <t>mariangelapia.colapinto@studenti.unipr.it</t>
  </si>
  <si>
    <t>Colapinto Mariangela</t>
  </si>
  <si>
    <t>13.0 dB</t>
  </si>
  <si>
    <t>54.9 dB</t>
  </si>
  <si>
    <t>1114.3 Hz</t>
  </si>
  <si>
    <t>43.2 dB</t>
  </si>
  <si>
    <t>48.3 dB</t>
  </si>
  <si>
    <t>only for internal vertical partitions which separate two apartments</t>
  </si>
  <si>
    <t>pushed up at 1 dB step until the sum of unfavourable deviations becomes smaller than 32 dB</t>
  </si>
  <si>
    <t>66.4 dB(A)</t>
  </si>
  <si>
    <t>200 m</t>
  </si>
  <si>
    <t>lindalaura.nzeukangngouekam@studenti.unipr.it</t>
  </si>
  <si>
    <t>Nzeukangg Ngouekam Linda Laura</t>
  </si>
  <si>
    <t>10.4575 dB</t>
  </si>
  <si>
    <t>49.595 dB</t>
  </si>
  <si>
    <t>866.6667 Hz</t>
  </si>
  <si>
    <t>53.1798 dB</t>
  </si>
  <si>
    <t>57.0308 dB</t>
  </si>
  <si>
    <t>placed at a point where the value of the reference curve equates the measured value at the frequency of 500 Hz</t>
  </si>
  <si>
    <t>66.406 dB(A)</t>
  </si>
  <si>
    <t>domenico.ceraudo@studenti.unipr.it</t>
  </si>
  <si>
    <t>Ceraudo Domenico</t>
  </si>
  <si>
    <t>10 dB</t>
  </si>
  <si>
    <t>52.7 dB</t>
  </si>
  <si>
    <t>821 Hz</t>
  </si>
  <si>
    <t>47.7 dB</t>
  </si>
  <si>
    <t>47.7 dB</t>
  </si>
  <si>
    <t>only for internal vertical or horizontal partitions which separate two independent apartments</t>
  </si>
  <si>
    <t>pushed up at 1 dB step until the sum of unfavourable deviations becomes smaller than 32 dB</t>
  </si>
  <si>
    <t>67.3 dB(A)</t>
  </si>
  <si>
    <t>63 m</t>
  </si>
  <si>
    <t>antonio.boccia@studenti.unipr.it</t>
  </si>
  <si>
    <t>BOCCIA ANTONIO</t>
  </si>
  <si>
    <t>10.5 dB</t>
  </si>
  <si>
    <t>52.7 dB</t>
  </si>
  <si>
    <t>867 Hz</t>
  </si>
  <si>
    <t>46.7 dB</t>
  </si>
  <si>
    <t>46.7 dB</t>
  </si>
  <si>
    <t>only for internal vertical or horizontal partitions which separate two independent apartments</t>
  </si>
  <si>
    <t>pushed up at 1 dB step until the sum of unfavourable deviations becomes smaller than 32 dB</t>
  </si>
  <si>
    <t>66.5 dB(A)</t>
  </si>
  <si>
    <t>50.000 m</t>
  </si>
  <si>
    <t>stefano.ruini@studenti.unipr.it</t>
  </si>
  <si>
    <t>Ruini Stefano</t>
  </si>
  <si>
    <t>14.0 dB</t>
  </si>
  <si>
    <t>48.6 dB</t>
  </si>
  <si>
    <t>1200 Hz</t>
  </si>
  <si>
    <t>48.6 dB</t>
  </si>
  <si>
    <t>47.2 dB</t>
  </si>
  <si>
    <t>only for internal vertical partitions which separate two apartments</t>
  </si>
  <si>
    <t>pushed up at 1 dB step until the sum of unfavourable deviations becomes smaller than 32 dB</t>
  </si>
  <si>
    <t>61.8 dB(A)</t>
  </si>
  <si>
    <t>25600 m</t>
  </si>
  <si>
    <t>stefania.pancini@studenti.unipr.it</t>
  </si>
  <si>
    <t>Pancini Stefania</t>
  </si>
  <si>
    <t>11.0 dB</t>
  </si>
  <si>
    <t>52.7 dB</t>
  </si>
  <si>
    <t>917.6 Hz</t>
  </si>
  <si>
    <t>48.1 dB</t>
  </si>
  <si>
    <t>47.5 dB</t>
  </si>
  <si>
    <t>only for internal vertical partitions which separate two apartments</t>
  </si>
  <si>
    <t>pushed up at 1 dB step until the sum of unfavourable deviations becomes smaller than 32 dB</t>
  </si>
  <si>
    <t>65.9 dB(A)</t>
  </si>
  <si>
    <t>1600 m</t>
  </si>
  <si>
    <t>eleonora.fiorini@studenti.unipr.it</t>
  </si>
  <si>
    <t>Fiorini Eleonora</t>
  </si>
  <si>
    <t>14.0 dB</t>
  </si>
  <si>
    <t>53.3 dB</t>
  </si>
  <si>
    <t>1200 Hz</t>
  </si>
  <si>
    <t>42.9 dB</t>
  </si>
  <si>
    <t>45.6 dB</t>
  </si>
  <si>
    <t>only for internal vertical or horizontal partitions which separate two independent apartments</t>
  </si>
  <si>
    <t>pushed up at 1 dB step until the sum of unfavourable deviations becomes smaller than 32 dB</t>
  </si>
  <si>
    <t>64.2 dB(A)</t>
  </si>
  <si>
    <t>504 m</t>
  </si>
  <si>
    <t>armenak.egunian@studenti.unipr.it</t>
  </si>
  <si>
    <t>Egunian Armenak</t>
  </si>
  <si>
    <t>10.97 dB</t>
  </si>
  <si>
    <t>53.027 dB</t>
  </si>
  <si>
    <t>917.64 Hz</t>
  </si>
  <si>
    <t>45.48 dB</t>
  </si>
  <si>
    <t>49.65 dB</t>
  </si>
  <si>
    <t>only for internal vertical or horizontal partitions which separate two independent apartments</t>
  </si>
  <si>
    <t>placed at a point where the value of the reference curve equates the measured value at the frequency of 500 Hz</t>
  </si>
  <si>
    <t>66.39 dB(A)</t>
  </si>
  <si>
    <t>mattiaantonio.costi@studenti.unipr.it</t>
  </si>
  <si>
    <t>Costi Mattia Antonio</t>
  </si>
  <si>
    <t>15.2 dB</t>
  </si>
  <si>
    <t>52.5 dB</t>
  </si>
  <si>
    <t>1300 Hz</t>
  </si>
  <si>
    <t>43.6 dB</t>
  </si>
  <si>
    <t>46.3 dB</t>
  </si>
  <si>
    <t>only for internal vertical or horizontal partitions which separate two independent apartments</t>
  </si>
  <si>
    <t>pushed up at 1 dB step until the sum of unfavourable deviations becomes smaller than 32 dB</t>
  </si>
  <si>
    <t>63.7 dB(A)</t>
  </si>
  <si>
    <t>1270 m</t>
  </si>
  <si>
    <t>matteo.mingardi@studenti.unipr.it</t>
  </si>
  <si>
    <t>Mingardi Matteo</t>
  </si>
  <si>
    <t>11.0 dB</t>
  </si>
  <si>
    <t>54.0 dB</t>
  </si>
  <si>
    <t>918 Hz</t>
  </si>
  <si>
    <t>49.0 dB</t>
  </si>
  <si>
    <t>52.0 dB</t>
  </si>
  <si>
    <t>only for internal vertical partitions which separate two apartments</t>
  </si>
  <si>
    <t>pushed down at 1 dB step until the sum of unfavourable deviations becomes smaller than 32 dB</t>
  </si>
  <si>
    <t>67.5 dB(A)</t>
  </si>
  <si>
    <t>1269.9 m</t>
  </si>
  <si>
    <t>alessandro.volante@studenti.unipr.it</t>
  </si>
  <si>
    <t>volante alessandro</t>
  </si>
  <si>
    <t>14.0 dB</t>
  </si>
  <si>
    <t>50.7 dB</t>
  </si>
  <si>
    <t>1200 Hz</t>
  </si>
  <si>
    <t>46.1 dB</t>
  </si>
  <si>
    <t>46.5 dB</t>
  </si>
  <si>
    <t>only for internal vertical partitions which separate two apartments</t>
  </si>
  <si>
    <t>pushed down at 1 dB step until the sum of unfavourable deviations becomes smaller than 32 dB</t>
  </si>
  <si>
    <t>62.7 dB(A)</t>
  </si>
  <si>
    <t>5079.7 m</t>
  </si>
  <si>
    <t>giuseppe.gabriele@studenti.unipr.it</t>
  </si>
  <si>
    <t>Gabriele Giuseppe</t>
  </si>
  <si>
    <t>11.5 dB</t>
  </si>
  <si>
    <t>49.2 dB</t>
  </si>
  <si>
    <t>975 Hz</t>
  </si>
  <si>
    <t>49.9 dB</t>
  </si>
  <si>
    <t>52.8 dB</t>
  </si>
  <si>
    <t>only for internal vertical or horizontal partitions which separate two independent apartments</t>
  </si>
  <si>
    <t>pushed up at 1 dB step until the sum of unfavourable deviations becomes smaller than 32 dB</t>
  </si>
  <si>
    <t>64.4 dB(A)</t>
  </si>
  <si>
    <t>32254 m</t>
  </si>
  <si>
    <t>ana.khmaladze@studenti.unipr.it</t>
  </si>
  <si>
    <t>khmaladze ana</t>
  </si>
  <si>
    <t>10.97 dB</t>
  </si>
  <si>
    <t>95.6 dB</t>
  </si>
  <si>
    <t>917.647 Hz</t>
  </si>
  <si>
    <t>47.08 dB</t>
  </si>
  <si>
    <t>43.42 dB</t>
  </si>
  <si>
    <t>only for internal vertical partitions which separate two apartments</t>
  </si>
  <si>
    <t>placed at a point where the value of the reference curve equates the measured value at the frequency of 500 Hz</t>
  </si>
  <si>
    <t>66.42 dB(A)</t>
  </si>
  <si>
    <t>francesco.prencipe@studenti.unipr.it</t>
  </si>
  <si>
    <t>Prencipe Francesco</t>
  </si>
  <si>
    <t>15.23 dB</t>
  </si>
  <si>
    <t>51.3 dB</t>
  </si>
  <si>
    <t>1300 Hz</t>
  </si>
  <si>
    <t>48.61 dB</t>
  </si>
  <si>
    <t>49.91 dB</t>
  </si>
  <si>
    <t>only for internal vertical or horizontal partitions which separate two independent apartments</t>
  </si>
  <si>
    <t>pushed up at 1 dB step until the sum of unfavourable deviations becomes smaller than 32 dB</t>
  </si>
  <si>
    <t>65.57 dB(A)</t>
  </si>
  <si>
    <t>cristina.gazzi@studenti.unipr.it</t>
  </si>
  <si>
    <t>Gazzi Cristina</t>
  </si>
  <si>
    <t>12.2 dB</t>
  </si>
  <si>
    <t>51.5 dB</t>
  </si>
  <si>
    <t>1040 Hz</t>
  </si>
  <si>
    <t>46.8 dB</t>
  </si>
  <si>
    <t>43.0 dB</t>
  </si>
  <si>
    <t>only for internal vertical or horizontal partitions which separate two independent apartments</t>
  </si>
  <si>
    <t>pushed up at 1 dB step until the sum of unfavourable deviations becomes smaller than 32 dB</t>
  </si>
  <si>
    <t>63.8 dB(A)</t>
  </si>
  <si>
    <t>800 m</t>
  </si>
  <si>
    <t>alessandro.mazzoli@studenti.unipr.it</t>
  </si>
  <si>
    <t>Mazzoli Alessandro</t>
  </si>
  <si>
    <t>10.0 dB</t>
  </si>
  <si>
    <t>48.4 dB</t>
  </si>
  <si>
    <t>821 Hz</t>
  </si>
  <si>
    <t>54.5 dB</t>
  </si>
  <si>
    <t>55.6 dB</t>
  </si>
  <si>
    <t>only for internal vertical or horizontal partitions which separate two independent apartments</t>
  </si>
  <si>
    <t>pushed up at 1 dB step until the sum of unfavourable deviations becomes smaller than 32 dB</t>
  </si>
  <si>
    <t>67.0 dB(A)</t>
  </si>
  <si>
    <t>62797.161 m</t>
  </si>
  <si>
    <t>tinatin.pataridze@studenti.unipr.it</t>
  </si>
  <si>
    <t>Pataridze Tinatin</t>
  </si>
  <si>
    <t>15.229 dB</t>
  </si>
  <si>
    <t>51.372 dB</t>
  </si>
  <si>
    <t>1300 Hz</t>
  </si>
  <si>
    <t>44.84 dB</t>
  </si>
  <si>
    <t>49.792 dB</t>
  </si>
  <si>
    <t>only for internal vertical partitions which separate two apartments</t>
  </si>
  <si>
    <t>placed at a point where the value of the reference curve equates the measured value at the frequency of 500 Hz</t>
  </si>
  <si>
    <t>63.077 dB(A )</t>
  </si>
  <si>
    <t>antoniomaria.paino@studenti.unipr.it</t>
  </si>
  <si>
    <t>Paino Antonio Maria</t>
  </si>
  <si>
    <t>10 dB</t>
  </si>
  <si>
    <t>50.5 dB</t>
  </si>
  <si>
    <t>821.1 Hz</t>
  </si>
  <si>
    <t>52.7 dB</t>
  </si>
  <si>
    <t>55.2 dB</t>
  </si>
  <si>
    <t>only for internal vertical or horizontal partitions which separate two independent apartments</t>
  </si>
  <si>
    <t>pushed up at 1 dB step until the sum of unfavourable deviations becomes smaller than 32 dB</t>
  </si>
  <si>
    <t>67.3 dB(A)</t>
  </si>
  <si>
    <t>20319 m</t>
  </si>
  <si>
    <t>mattia.morini1@studenti.unipr.it</t>
  </si>
  <si>
    <t>Morini Mattia</t>
  </si>
  <si>
    <t>14 dB</t>
  </si>
  <si>
    <t>52.9 dB</t>
  </si>
  <si>
    <t>1200 Hz</t>
  </si>
  <si>
    <t>45.5 dB</t>
  </si>
  <si>
    <t>44.6 dB</t>
  </si>
  <si>
    <t>only for internal vertical or horizontal partitions which separate two independent apartments</t>
  </si>
  <si>
    <t>pushed up at 1 dB step until the sum of unfavourable deviations becomes smaller than 32 dB</t>
  </si>
  <si>
    <t>64.1 dB(A)</t>
  </si>
  <si>
    <t>800 m</t>
  </si>
  <si>
    <t>bachar.rizk@studenti.unipr.it</t>
  </si>
  <si>
    <t>Bachar Rizk</t>
  </si>
  <si>
    <t>11.5 dB</t>
  </si>
  <si>
    <t>52.1 dB</t>
  </si>
  <si>
    <t>975 Hz</t>
  </si>
  <si>
    <t>49.1 dB</t>
  </si>
  <si>
    <t>55.1 dB</t>
  </si>
  <si>
    <t>only for internal vertical or horizontal partitions which separate two independent apartments</t>
  </si>
  <si>
    <t>pushed up at 1 dB step until the sum of unfavourable deviations becomes smaller than 32 dB</t>
  </si>
  <si>
    <t>66.5 dB(A)</t>
  </si>
  <si>
    <t>10159 m</t>
  </si>
  <si>
    <t>daniel.pinardi@studenti.unipr.it</t>
  </si>
  <si>
    <t>Pinardi Daniel</t>
  </si>
  <si>
    <t>14.0 dB</t>
  </si>
  <si>
    <t>53.6 dB</t>
  </si>
  <si>
    <t>1200 Hz</t>
  </si>
  <si>
    <t>43.8 dB</t>
  </si>
  <si>
    <t>44.0 dB</t>
  </si>
  <si>
    <t>only for internal vertical partitions which separate two apartments</t>
  </si>
  <si>
    <t>pushed down at 1 dB step until the sum of unfavourable deviations becomes smaller than 32 dB</t>
  </si>
  <si>
    <t>63.9 dB(A)</t>
  </si>
  <si>
    <t>158.7 m</t>
  </si>
  <si>
    <t>francesco.bersella@studenti.unipr.it</t>
  </si>
  <si>
    <t>Bersella Francesco</t>
  </si>
  <si>
    <t>10.0 dB</t>
  </si>
  <si>
    <t>53.4 dB</t>
  </si>
  <si>
    <t>821 Hz</t>
  </si>
  <si>
    <t>50.9 dB</t>
  </si>
  <si>
    <t>49.6 dB</t>
  </si>
  <si>
    <t>only for internal vertical or horizontal partitions which separate two independent apartments</t>
  </si>
  <si>
    <t>pushed up at 1 dB step until the sum of unfavourable deviations becomes smaller than 32 dB</t>
  </si>
  <si>
    <t>67.8 dB(A)</t>
  </si>
  <si>
    <t>1985.821 m</t>
  </si>
  <si>
    <t>giovanni.buccigrossi@studenti.unipr.it</t>
  </si>
  <si>
    <t>Buccigrossi Giovanni</t>
  </si>
  <si>
    <t>13.9794 dB</t>
  </si>
  <si>
    <t>52.52733 dB</t>
  </si>
  <si>
    <t>1200 Hz</t>
  </si>
  <si>
    <t>46.2028 dB</t>
  </si>
  <si>
    <t>45.62639 dB</t>
  </si>
  <si>
    <t>only for internal vertical or horizontal partitions which separate two independent apartments</t>
  </si>
  <si>
    <t>pushed up at 1 dB step until the sum of unfavourable deviations becomes smaller than 32 dB</t>
  </si>
  <si>
    <t>60.10652 dB(A)</t>
  </si>
  <si>
    <t>504.0 m</t>
  </si>
  <si>
    <t>nicola.pasini@studenti.unipr.it</t>
  </si>
  <si>
    <t>Pasini Nicola</t>
  </si>
  <si>
    <t>10.0 dB</t>
  </si>
  <si>
    <t>53.9 dB</t>
  </si>
  <si>
    <t>821 Hz</t>
  </si>
  <si>
    <t>47.0 dB</t>
  </si>
  <si>
    <t>50.0 dB</t>
  </si>
  <si>
    <t>only for internal vertical or horizontal partitions which separate two independent apartments</t>
  </si>
  <si>
    <t>pushed up at 1 dB step until the sum of unfavourable deviations becomes smaller than 32 dB</t>
  </si>
  <si>
    <t>67.7 dB(A)</t>
  </si>
  <si>
    <t>627.972 m</t>
  </si>
  <si>
    <t>andrea.mocerino@studenti.unipr.it</t>
  </si>
  <si>
    <t>Mocerino Andrea</t>
  </si>
  <si>
    <t>12.2 dB</t>
  </si>
  <si>
    <t>53.9 dB</t>
  </si>
  <si>
    <t>1040 Hz</t>
  </si>
  <si>
    <t>47.0 dB</t>
  </si>
  <si>
    <t>50.0 dB</t>
  </si>
  <si>
    <t>only for internal vertical partitions which separate two apartments</t>
  </si>
  <si>
    <t>pushed down at 1 dB step until the sum of unfavourable deviations becomes smaller than 32 dB</t>
  </si>
  <si>
    <t>66.6 dB(A)</t>
  </si>
  <si>
    <t>800 m</t>
  </si>
  <si>
    <t>fabio.letizia@studenti.unipr.it</t>
  </si>
  <si>
    <t>Letizia Fabio</t>
  </si>
  <si>
    <t>20.0 dB</t>
  </si>
  <si>
    <t>50.9 dB</t>
  </si>
  <si>
    <t>1560 Hz</t>
  </si>
  <si>
    <t>42.8 dB</t>
  </si>
  <si>
    <t>45.8 dB</t>
  </si>
  <si>
    <t>only for internal vertical or horizontal partitions which separate two independent apartments</t>
  </si>
  <si>
    <t>pushed up at 1 dB step until the sum of unfavourable deviations becomes smaller than 32 dB</t>
  </si>
  <si>
    <t>59.8 dB(A)</t>
  </si>
  <si>
    <t>2539.8 m</t>
  </si>
  <si>
    <t>manuel.lebovitz@studenti.unipr.it</t>
  </si>
  <si>
    <t>Lebovitz Manuel</t>
  </si>
  <si>
    <t>15.2 dB</t>
  </si>
  <si>
    <t>50.9 dB</t>
  </si>
  <si>
    <t>1300 Hz</t>
  </si>
  <si>
    <t>46.1 dB</t>
  </si>
  <si>
    <t>51.4 dB</t>
  </si>
  <si>
    <t>only for internal vertical or horizontal partitions which separate two independent apartments</t>
  </si>
  <si>
    <t>pushed up at 1 dB step until the sum of unfavourable deviations becomes smaller than 32 dB</t>
  </si>
  <si>
    <t>63.6 dB(A)</t>
  </si>
  <si>
    <t>12800 m</t>
  </si>
  <si>
    <t>mohamad.bellialsoufi@studenti.unipr.it</t>
  </si>
  <si>
    <t>Mohamad Belli al soufi</t>
  </si>
  <si>
    <t>13 dB</t>
  </si>
  <si>
    <t>51.8 dB</t>
  </si>
  <si>
    <t>1114.3 Hz</t>
  </si>
  <si>
    <t>43.7 dB</t>
  </si>
  <si>
    <t>46 dB</t>
  </si>
  <si>
    <t>only for internal vertical or horizontal partitions which separate two independent apartments</t>
  </si>
  <si>
    <t>pushed up at 1 dB step until the sum of unfavourable deviations becomes smaller than 32 dB</t>
  </si>
  <si>
    <t>65.72 dB(A)</t>
  </si>
  <si>
    <t>200 m</t>
  </si>
  <si>
    <t>mohamad.hamze@studenti.unipr.it</t>
  </si>
  <si>
    <t>Mohamad hamze</t>
  </si>
  <si>
    <t>10.9 dB</t>
  </si>
  <si>
    <t>54 dB</t>
  </si>
  <si>
    <t>917.6 Hz</t>
  </si>
  <si>
    <t>47 dB</t>
  </si>
  <si>
    <t>48.3 dB</t>
  </si>
  <si>
    <t>only for internal vertical or horizontal partitions which separate two independent apartments</t>
  </si>
  <si>
    <t>pushed up at 1 dB step until the sum of unfavourable deviations becomes smaller than 32 dB</t>
  </si>
  <si>
    <t>66.8 dB(A)</t>
  </si>
  <si>
    <t>400 m</t>
  </si>
  <si>
    <t>arturo.gaita@studenti.unipr.it</t>
  </si>
  <si>
    <t>Gaita Arturo</t>
  </si>
  <si>
    <t>12.2 dB</t>
  </si>
  <si>
    <t>51.9 dB</t>
  </si>
  <si>
    <t>1040 Hz</t>
  </si>
  <si>
    <t>49.5 dB</t>
  </si>
  <si>
    <t>54.0 dB</t>
  </si>
  <si>
    <t>only for internal vertical partitions which separate two apartments</t>
  </si>
  <si>
    <t>pushed down at 1 dB step until the sum of unfavourable deviations becomes smaller than 32 dB</t>
  </si>
  <si>
    <t>66.6 dB(A)</t>
  </si>
  <si>
    <t>25600 m</t>
  </si>
  <si>
    <t>francesco.patrizi@studenti.unipr.it</t>
  </si>
  <si>
    <t>Patrizi Francesco</t>
  </si>
  <si>
    <t>11.5 dB</t>
  </si>
  <si>
    <t>51.02 dB</t>
  </si>
  <si>
    <t>975 Hz</t>
  </si>
  <si>
    <t>52.8 dB</t>
  </si>
  <si>
    <t>52.6 dB</t>
  </si>
  <si>
    <t>only for internal vertical or horizontal partitions which separate two independent apartments</t>
  </si>
  <si>
    <t>pushed up at 1 dB step until the sum of unfavourable deviations becomes smaller than 32 dB</t>
  </si>
  <si>
    <t>65.7 dB(A)</t>
  </si>
  <si>
    <t>10159.4 m</t>
  </si>
  <si>
    <t>janakisivakrishnaprasadaraju.dandu@studenti.unipr.it</t>
  </si>
  <si>
    <t>dandujanakisivakrishnaprasadaraju</t>
  </si>
  <si>
    <t>10,969 dB</t>
  </si>
  <si>
    <t>49,5411 dB</t>
  </si>
  <si>
    <t>917,64705 Hz</t>
  </si>
  <si>
    <t>52,051499 dB</t>
  </si>
  <si>
    <t>55,45098 dB</t>
  </si>
  <si>
    <t>only for internal vertical or horizontal partitions which separate two independent apartments</t>
  </si>
  <si>
    <t>pushed up at 1 dB step until the sum of unfavourable deviations becomes smaller than 32 dB</t>
  </si>
  <si>
    <t>65,41359 dB(A)</t>
  </si>
  <si>
    <t>andrea.sfulcini@studenti.unipr.it</t>
  </si>
  <si>
    <t>Sfulcini Andrea</t>
  </si>
  <si>
    <t>10.9 dB</t>
  </si>
  <si>
    <t>53.0 dB</t>
  </si>
  <si>
    <t>918 Hz</t>
  </si>
  <si>
    <t>47.6 dB</t>
  </si>
  <si>
    <t>57.7 dB</t>
  </si>
  <si>
    <t>only for internal vertical or horizontal partitions which separate two independent apartments</t>
  </si>
  <si>
    <t>pushed up at 1 dB step until the sum of unfavourable deviations becomes smaller than 32 dB</t>
  </si>
  <si>
    <t>62.4 dB(A)</t>
  </si>
  <si>
    <t>1270 m</t>
  </si>
  <si>
    <t>pietro.bardiani@studenti.unipr.it</t>
  </si>
  <si>
    <t>Bardiani Pietro</t>
  </si>
  <si>
    <t>20 dB</t>
  </si>
  <si>
    <t>52.7 dB</t>
  </si>
  <si>
    <t>1560 Hz</t>
  </si>
  <si>
    <t>41.8 dB</t>
  </si>
  <si>
    <t>53.2 dB</t>
  </si>
  <si>
    <t>only for internal vertical or horizontal partitions which separate two independent apartments</t>
  </si>
  <si>
    <t>pushed up at 1 dB step until the sum of unfavourable deviations becomes smaller than 32 dB</t>
  </si>
  <si>
    <t>63.5 dB(A)</t>
  </si>
  <si>
    <t>800 m</t>
  </si>
  <si>
    <t>antonio.dellarovere@studenti.unipr.it</t>
  </si>
  <si>
    <t>Della Rovere Antonio</t>
  </si>
  <si>
    <t>15.2 dB</t>
  </si>
  <si>
    <t>48.6 dB</t>
  </si>
  <si>
    <t>1300 Hz</t>
  </si>
  <si>
    <t>48.2 dB</t>
  </si>
  <si>
    <t>48.6 dB</t>
  </si>
  <si>
    <t>only for internal vertical or horizontal partitions which separate two independent apartments</t>
  </si>
  <si>
    <t>pushed up at 1 dB step until the sum of unfavourable deviations becomes smaller than 32 dB</t>
  </si>
  <si>
    <t>61.4 dB(A)</t>
  </si>
  <si>
    <t>12800 m</t>
  </si>
  <si>
    <t>angelica.cantarelli@studenti.unipr.it</t>
  </si>
  <si>
    <t>Cantarelli Angelica</t>
  </si>
  <si>
    <t>12.2 dB</t>
  </si>
  <si>
    <t>52.3 dB</t>
  </si>
  <si>
    <t>1040 Hz</t>
  </si>
  <si>
    <t>47.5 dB</t>
  </si>
  <si>
    <t>45.8 dB</t>
  </si>
  <si>
    <t>only for internal vertical or horizontal partitions which separate two independent apartments</t>
  </si>
  <si>
    <t>pushed up at 1 dB step until the sum of unfavourable deviations becomes smaller than 32 dB</t>
  </si>
  <si>
    <t>64.5 dB(A)</t>
  </si>
  <si>
    <t>800 m</t>
  </si>
  <si>
    <t>gianluca.bisi@studenti.unipr.it</t>
  </si>
  <si>
    <t>Bisi Gianluca</t>
  </si>
  <si>
    <t>12.2 dB</t>
  </si>
  <si>
    <t>53.0 dB</t>
  </si>
  <si>
    <t>1040 Hz</t>
  </si>
  <si>
    <t>45.6 dB</t>
  </si>
  <si>
    <t>48.6 dB</t>
  </si>
  <si>
    <t>only for internal vertical or horizontal partitions which separate two independent apartments</t>
  </si>
  <si>
    <t>pushed up at 1 dB step until the sum of unfavourable deviations becomes smaller than 32 dB</t>
  </si>
  <si>
    <t>65.2 dB(A)</t>
  </si>
  <si>
    <t>791 m</t>
  </si>
  <si>
    <t>cristiano.trasatti@studenti.unipr.it</t>
  </si>
  <si>
    <t>Trasatti Cristiano</t>
  </si>
  <si>
    <t>12.2 dB</t>
  </si>
  <si>
    <t>52.6 dB</t>
  </si>
  <si>
    <t>1040 Hz</t>
  </si>
  <si>
    <t>45.2 dB</t>
  </si>
  <si>
    <t>44.8 dB</t>
  </si>
  <si>
    <t>only for internal vertical or horizontal partitions which separate two independent apartments</t>
  </si>
  <si>
    <t>pushed up at 1 dB step until the sum of unfavourable deviations becomes smaller than 32 dB</t>
  </si>
  <si>
    <t>64.5 dB(A)</t>
  </si>
  <si>
    <t>800 m</t>
  </si>
  <si>
    <t>antonio.panariello@studenti.unipr.it</t>
  </si>
  <si>
    <t>Panariello Antonio</t>
  </si>
  <si>
    <t>15.2 dB</t>
  </si>
  <si>
    <t>51.7 dB</t>
  </si>
  <si>
    <t>1300 Hz</t>
  </si>
  <si>
    <t>46.2 dB</t>
  </si>
  <si>
    <t>48.3 dB</t>
  </si>
  <si>
    <t>only for internal vertical or horizontal partitions which separate two independent apartments</t>
  </si>
  <si>
    <t>pushed up at 1 dB step until the sum of unfavourable deviations becomes smaller than 32 dB</t>
  </si>
  <si>
    <t>63.6 dB(A)</t>
  </si>
  <si>
    <t>alessandro.rodino@studenti.unipr.it</t>
  </si>
  <si>
    <t>Rodinò Alessandro</t>
  </si>
  <si>
    <t>12.21849 dB</t>
  </si>
  <si>
    <t>49.53661 dB</t>
  </si>
  <si>
    <t>1040 Hz</t>
  </si>
  <si>
    <t>48.93176 dB</t>
  </si>
  <si>
    <t>52.45098 dB</t>
  </si>
  <si>
    <t>only for internal vertical or horizontal partitions which separate two independent apartments</t>
  </si>
  <si>
    <t>pushed up at 1 dB step until the sum of unfavourable deviations becomes smaller than 32 dB</t>
  </si>
  <si>
    <t>63.8132 dB(A)</t>
  </si>
  <si>
    <t>8063.5 m</t>
  </si>
  <si>
    <t>veeravenkatagangadharavarmajee.golla@studenti.unipr.it</t>
  </si>
  <si>
    <t>Golla veera venkata gangadhara varmajee</t>
  </si>
  <si>
    <t>12,21848dB</t>
  </si>
  <si>
    <t>50,5835dB</t>
  </si>
  <si>
    <t>1040Hz</t>
  </si>
  <si>
    <t>53,4509dB</t>
  </si>
  <si>
    <t>only for internal vertical or horizontal partitions which separate two independent apartments</t>
  </si>
  <si>
    <t>pushed up at 1 dB step until the sum of unfavourable deviations becomes smaller than 32 dB</t>
  </si>
  <si>
    <t>63,8008dB(A)</t>
  </si>
  <si>
    <t>annalisa.pecorini@studenti.unipr.it</t>
  </si>
  <si>
    <t>Pecorini Annalisa</t>
  </si>
  <si>
    <t>14 dB</t>
  </si>
  <si>
    <t>48.6 dB</t>
  </si>
  <si>
    <t>1200 Hz</t>
  </si>
  <si>
    <t>49.8 dB</t>
  </si>
  <si>
    <t>49 dB</t>
  </si>
  <si>
    <t>only for internal vertical or horizontal partitions which separate two independent apartments</t>
  </si>
  <si>
    <t>pushed up at 1 dB step until the sum of unfavourable deviations becomes smaller than 32 dB</t>
  </si>
  <si>
    <t>62.1 dB(A)</t>
  </si>
  <si>
    <t>luca.carpi1@studenti.unipr.it</t>
  </si>
  <si>
    <t>Carpi Luca</t>
  </si>
  <si>
    <t>11 dB</t>
  </si>
  <si>
    <t>53.3 dB</t>
  </si>
  <si>
    <t>917.6471 Hz</t>
  </si>
  <si>
    <t>49.5 dB</t>
  </si>
  <si>
    <t>49 dB</t>
  </si>
  <si>
    <t>only for internal vertical or horizontal partitions which separate two independent apartments</t>
  </si>
  <si>
    <t>pushed up at 1 dB step until the sum of unfavourable deviations becomes smaller than 32 dB</t>
  </si>
  <si>
    <t>64.5 dB(A)</t>
  </si>
  <si>
    <t>1270 m</t>
  </si>
  <si>
    <t>alessio.tornati@studenti.unipr.it</t>
  </si>
  <si>
    <t>Tornati Alessio</t>
  </si>
  <si>
    <t>13.0 dB</t>
  </si>
  <si>
    <t>49.9 dB</t>
  </si>
  <si>
    <t>1114 Hz</t>
  </si>
  <si>
    <t>45.5 dB</t>
  </si>
  <si>
    <t>46.6 dB</t>
  </si>
  <si>
    <t>only for internal vertical or horizontal partitions which separate two independent apartments</t>
  </si>
  <si>
    <t>pushed up at 1 dB step until the sum of unfavourable deviations becomes smaller than 32 dB</t>
  </si>
  <si>
    <t>62.7 dB(A)</t>
  </si>
  <si>
    <t>2016 m</t>
  </si>
  <si>
    <t>nicolo.lacava@studenti.unipr.it</t>
  </si>
  <si>
    <t>Lacava Nicolò</t>
  </si>
  <si>
    <t>10 dB</t>
  </si>
  <si>
    <t>49.2513 dB</t>
  </si>
  <si>
    <t>821.0526 Hz</t>
  </si>
  <si>
    <t>55.2572 dB</t>
  </si>
  <si>
    <t>56.311 dB</t>
  </si>
  <si>
    <t>only for internal vertical or horizontal partitions which separate two independent apartments</t>
  </si>
  <si>
    <t>pushed up at 1 dB step until the sum of unfavourable deviations becomes smaller than 32 dB</t>
  </si>
  <si>
    <t>67.1501 dB(A)</t>
  </si>
  <si>
    <t>64508 m</t>
  </si>
  <si>
    <t>daniela.matalone@studenti.unipr.it</t>
  </si>
  <si>
    <t>MATALONE DANIELA</t>
  </si>
  <si>
    <t>11.5 dB</t>
  </si>
  <si>
    <t>49.9 dB</t>
  </si>
  <si>
    <t>975 Hz</t>
  </si>
  <si>
    <t>52.7 dB</t>
  </si>
  <si>
    <t>51.2 dB</t>
  </si>
  <si>
    <t>only for internal vertical or horizontal partitions which separate two independent apartments</t>
  </si>
  <si>
    <t>pushed up at 1 dB step until the sum of unfavourable deviations becomes smaller than 32 dB</t>
  </si>
  <si>
    <t>64.8 dB(A)</t>
  </si>
  <si>
    <t>32253.9 m</t>
  </si>
  <si>
    <t>mattia.montanari1@studenti.unipr.it</t>
  </si>
  <si>
    <t>Montanari Mattia</t>
  </si>
  <si>
    <t>14.0 dB</t>
  </si>
  <si>
    <t>51.8 dB</t>
  </si>
  <si>
    <t>1200 Hz</t>
  </si>
  <si>
    <t>46.2 dB</t>
  </si>
  <si>
    <t>44.8 dB</t>
  </si>
  <si>
    <t>only for internal vertical or horizontal partitions which separate two independent apartments</t>
  </si>
  <si>
    <t>pushed up at 1 dB step until the sum of unfavourable deviations becomes smaller than 32 dB</t>
  </si>
  <si>
    <t>63.2 dB(A)</t>
  </si>
  <si>
    <t>1600 m</t>
  </si>
  <si>
    <t>alice.marazzi@studenti.unipr.it</t>
  </si>
  <si>
    <t>Marazzi Alice</t>
  </si>
  <si>
    <t>20 dB</t>
  </si>
  <si>
    <t>51.2 dB</t>
  </si>
  <si>
    <t>1560 Hz</t>
  </si>
  <si>
    <t>44.1 dB</t>
  </si>
  <si>
    <t>47.3 dB</t>
  </si>
  <si>
    <t>only for internal vertical or horizontal partitions which separate two independent apartments</t>
  </si>
  <si>
    <t>pushed up at 1 dB step until the sum of unfavourable deviations becomes smaller than 32 dB</t>
  </si>
  <si>
    <t>62.9 dB(A)</t>
  </si>
  <si>
    <t>2540 m</t>
  </si>
  <si>
    <t>mirco.campanini@studenti.unipr.it</t>
  </si>
  <si>
    <t>Campanini Mirco</t>
  </si>
  <si>
    <t>13.0103 dB</t>
  </si>
  <si>
    <t>49.88052 dB</t>
  </si>
  <si>
    <t>1114.286 Hz</t>
  </si>
  <si>
    <t>50.70133 dB</t>
  </si>
  <si>
    <t>49.24336 dB</t>
  </si>
  <si>
    <t>only for internal vertical or horizontal partitions which separate two independent apartments</t>
  </si>
  <si>
    <t>pushed up at 1 dB step until the sum of unfavourable deviations becomes smaller than 32 dB</t>
  </si>
  <si>
    <t>63.351629 dB(A)</t>
  </si>
  <si>
    <t>20318.7 m</t>
  </si>
  <si>
    <t>vincenzo.cafforio@studenti.unipr.it</t>
  </si>
  <si>
    <t>Cafforio Vincenzo</t>
  </si>
  <si>
    <t>5.0864 dB</t>
  </si>
  <si>
    <t>52.5273 dB</t>
  </si>
  <si>
    <t>1200 Hz</t>
  </si>
  <si>
    <t>44.6157 dB</t>
  </si>
  <si>
    <t>47.2745 dB</t>
  </si>
  <si>
    <t>only for internal vertical or horizontal partitions which separate two independent apartments</t>
  </si>
  <si>
    <t>pushed up at 1 dB step until the sum of unfavourable deviations becomes smaller than 32 dB</t>
  </si>
  <si>
    <t>64.1065 dB(A)</t>
  </si>
  <si>
    <t>1600 m</t>
  </si>
  <si>
    <t>giovanni.formicola@studenti.unipr.it</t>
  </si>
  <si>
    <t>Formicola Giovanni</t>
  </si>
  <si>
    <t>11.5 dB</t>
  </si>
  <si>
    <t>53.7 dB</t>
  </si>
  <si>
    <t>975 Hz</t>
  </si>
  <si>
    <t>45.4 dB</t>
  </si>
  <si>
    <t>47.6 dB</t>
  </si>
  <si>
    <t>only for internal vertical or horizontal partitions which separate two independent apartments</t>
  </si>
  <si>
    <t>pushed up at 1 dB step until the sum of unfavourable deviations becomes smaller than 32 dB</t>
  </si>
  <si>
    <t>65.8 dB(A)</t>
  </si>
  <si>
    <t>317.4 m</t>
  </si>
  <si>
    <t>tommaso.mendicino1@studenti.unipr.it</t>
  </si>
  <si>
    <t>Mendicino Tommaso</t>
  </si>
  <si>
    <t>10 dB</t>
  </si>
  <si>
    <t>50.9 dB</t>
  </si>
  <si>
    <t>821.0526316 Hz</t>
  </si>
  <si>
    <t>48.6 dB</t>
  </si>
  <si>
    <t>50 dB</t>
  </si>
  <si>
    <t>only for internal vertical or horizontal partitions which separate two independent apartments</t>
  </si>
  <si>
    <t>pushed up at 1 dB step until the sum of unfavourable deviations becomes smaller than 32 dB</t>
  </si>
  <si>
    <t>67.1 dB(A)</t>
  </si>
  <si>
    <t>2016 m</t>
  </si>
  <si>
    <t>davide.pacitti@studenti.unipr.it</t>
  </si>
  <si>
    <t>Pacitti Davide</t>
  </si>
  <si>
    <t>11 dB</t>
  </si>
  <si>
    <t>50.8 dB</t>
  </si>
  <si>
    <t>917.64770588 Hz</t>
  </si>
  <si>
    <t>47 dB</t>
  </si>
  <si>
    <t>47.6 dB</t>
  </si>
  <si>
    <t>only for internal vertical or horizontal partitions which separate two independent apartments</t>
  </si>
  <si>
    <t>pushed up at 1 dB step until the sum of unfavourable deviations becomes smaller than 32 dB</t>
  </si>
  <si>
    <t>65.3 dB(A)</t>
  </si>
  <si>
    <t>1269.9 m</t>
  </si>
  <si>
    <t>giovanniluca.marullo@studenti.unipr.it</t>
  </si>
  <si>
    <t>Marullo Giovanni Luca</t>
  </si>
  <si>
    <t>11.5 dB</t>
  </si>
  <si>
    <t>49.2 dB</t>
  </si>
  <si>
    <t>975 Hz</t>
  </si>
  <si>
    <t>50.5 dB</t>
  </si>
  <si>
    <t>49.2 dB</t>
  </si>
  <si>
    <t>only for internal vertical or horizontal partitions which separate two independent apartments</t>
  </si>
  <si>
    <t>pushed up at 1 dB step until the sum of unfavourable deviations becomes smaller than 32 dB</t>
  </si>
  <si>
    <t>64.3 dB(A)</t>
  </si>
  <si>
    <t>10159.3 m</t>
  </si>
  <si>
    <t>alessio.biscaldi@studenti.unipr.it</t>
  </si>
  <si>
    <t>Biscaldi Alessio</t>
  </si>
  <si>
    <t>13.5 dB</t>
  </si>
  <si>
    <t>49.3 dB</t>
  </si>
  <si>
    <t>867 Hz</t>
  </si>
  <si>
    <t>51.2 dB</t>
  </si>
  <si>
    <t>52.6 dB</t>
  </si>
  <si>
    <t>only for internal vertical or horizontal partitions which separate two independent apartments</t>
  </si>
  <si>
    <t>pushed up at 1 dB step until the sum of unfavourable deviations becomes smaller than 32 dB</t>
  </si>
  <si>
    <t>66.1 dB(A)</t>
  </si>
  <si>
    <t>tommaso.ferrari5@studenti.unipr.it</t>
  </si>
  <si>
    <t>Ferrari Tommaso</t>
  </si>
  <si>
    <t>20 dB</t>
  </si>
  <si>
    <t>49.8 dB</t>
  </si>
  <si>
    <t>1560 Hz</t>
  </si>
  <si>
    <t>40.1 dB</t>
  </si>
  <si>
    <t>42.6 dB</t>
  </si>
  <si>
    <t>only for internal vertical or horizontal partitions which separate two independent apartments</t>
  </si>
  <si>
    <t>pushed up at 1 dB step until the sum of unfavourable deviations becomes smaller than 32 dB</t>
  </si>
  <si>
    <t>59.9 dB(A)</t>
  </si>
  <si>
    <t>800 m</t>
  </si>
  <si>
    <t>luca.fornaciari2@studenti.unipr.it</t>
  </si>
  <si>
    <t>Fornaciari Luca</t>
  </si>
  <si>
    <t>15.2 dB</t>
  </si>
  <si>
    <t>48.6 dB</t>
  </si>
  <si>
    <t>1300 Hz</t>
  </si>
  <si>
    <t>46.3 dB</t>
  </si>
  <si>
    <t>47.6 dB</t>
  </si>
  <si>
    <t>only for internal vertical or horizontal partitions which separate two independent apartments</t>
  </si>
  <si>
    <t>pushed up at 1 dB step until the sum of unfavourable deviations becomes smaller than 32 dB</t>
  </si>
  <si>
    <t>61.1 dB(A)</t>
  </si>
  <si>
    <t>alessandro.motta@studenti.unipr.it</t>
  </si>
  <si>
    <t>Motta Alessandro</t>
  </si>
  <si>
    <t>10 dB</t>
  </si>
  <si>
    <t>50.70239 dB</t>
  </si>
  <si>
    <t>821.0526 Hz</t>
  </si>
  <si>
    <t>56.97406 dB</t>
  </si>
  <si>
    <t>56.62639 dB</t>
  </si>
  <si>
    <t>only for internal vertical or horizontal partitions which separate two independent apartments</t>
  </si>
  <si>
    <t>pushed up at 1 dB step until the sum of unfavourable deviations becomes smaller than 32 dB</t>
  </si>
  <si>
    <t>67.77206 dB(A)</t>
  </si>
  <si>
    <t>64508 m</t>
  </si>
  <si>
    <t>jacopo.bacchiani@studenti.unipr.it</t>
  </si>
  <si>
    <t>Bacchiani Jacopo</t>
  </si>
  <si>
    <t>20 dB</t>
  </si>
  <si>
    <t>50.2 dB</t>
  </si>
  <si>
    <t>1560 Hz</t>
  </si>
  <si>
    <t>40.2 dB</t>
  </si>
  <si>
    <t>45.5 dB</t>
  </si>
  <si>
    <t>only for internal vertical or horizontal partitions which separate two independent apartments</t>
  </si>
  <si>
    <t>pushed up at 1 dB step until the sum of unfavourable deviations becomes smaller than 32 dB</t>
  </si>
  <si>
    <t>60.7 dB(A)</t>
  </si>
  <si>
    <t>800 m</t>
  </si>
  <si>
    <t>angelogiuliano.colucci@studenti.unipr.it</t>
  </si>
  <si>
    <t>Colucci Angelo Giuliano</t>
  </si>
  <si>
    <t>11 dB</t>
  </si>
  <si>
    <t>50.4 dB</t>
  </si>
  <si>
    <t>917.6 Hz</t>
  </si>
  <si>
    <t>51 dB</t>
  </si>
  <si>
    <t>52.9 dB</t>
  </si>
  <si>
    <t>only for internal vertical or horizontal partitions which separate two independent apartments</t>
  </si>
  <si>
    <t>pushed up at 1 dB step until the sum of unfavourable deviations becomes smaller than 32 dB</t>
  </si>
  <si>
    <t>65.6 dB(A)</t>
  </si>
  <si>
    <t>12800 m</t>
  </si>
  <si>
    <t>giulia.dalo@studenti.unipr.it</t>
  </si>
  <si>
    <t>D'Alò Giulia</t>
  </si>
  <si>
    <t>15.2 dB</t>
  </si>
  <si>
    <t>48.9 dB</t>
  </si>
  <si>
    <t>1300 Hz</t>
  </si>
  <si>
    <t>48.2 dB</t>
  </si>
  <si>
    <t>49.3 dB</t>
  </si>
  <si>
    <t>only for internal vertical or horizontal partitions which separate two independent apartments</t>
  </si>
  <si>
    <t>pushed up at 1 dB step until the sum of unfavourable deviations becomes smaller than 32 dB</t>
  </si>
  <si>
    <t>61.700 dB(A)</t>
  </si>
  <si>
    <t>12800 m</t>
  </si>
  <si>
    <t>tomaso.fontanini@studenti.unipr.it</t>
  </si>
  <si>
    <t>Fontanini Tomaso</t>
  </si>
  <si>
    <t>13 dB</t>
  </si>
  <si>
    <t>52.2 dB</t>
  </si>
  <si>
    <t>1114 Hz</t>
  </si>
  <si>
    <t>44.1 dB</t>
  </si>
  <si>
    <t>40.5 dB</t>
  </si>
  <si>
    <t>only for internal vertical or horizontal partitions which separate two independent apartments</t>
  </si>
  <si>
    <t>pushed up at 1 dB step until the sum of unfavourable deviations becomes smaller than 32 dB</t>
  </si>
  <si>
    <t>63.2 dB(A)</t>
  </si>
  <si>
    <t>200 m</t>
  </si>
  <si>
    <t>martina.quattrocchi@studenti.unipr.it</t>
  </si>
  <si>
    <t>Quattrocchi Martina</t>
  </si>
  <si>
    <t>14.0 dB</t>
  </si>
  <si>
    <t>51.0 dB</t>
  </si>
  <si>
    <t>1200 Hz</t>
  </si>
  <si>
    <t>48.7 dB</t>
  </si>
  <si>
    <t>48.2 dB</t>
  </si>
  <si>
    <t>only for internal vertical or horizontal partitions which separate two independent apartments</t>
  </si>
  <si>
    <t>pushed up at 1 dB step until the sum of unfavourable deviations becomes smaller than 32 dB</t>
  </si>
  <si>
    <t>63.5 dB(A)</t>
  </si>
  <si>
    <t>4897.788 m</t>
  </si>
  <si>
    <t>francesco.putamorsi@studenti.unipr.it</t>
  </si>
  <si>
    <t>Putamorsi Francesco</t>
  </si>
  <si>
    <t>12.2 dB</t>
  </si>
  <si>
    <t>51 dB</t>
  </si>
  <si>
    <t>1040 Hz</t>
  </si>
  <si>
    <t>45.7 dB</t>
  </si>
  <si>
    <t>51.6 dB</t>
  </si>
  <si>
    <t>only for internal vertical or horizontal partitions which separate two independent apartments</t>
  </si>
  <si>
    <t>placed at a point where the value of the reference curve equates the measured value at the frequency of 500 Hz</t>
  </si>
  <si>
    <t>65.1 dB(A)</t>
  </si>
  <si>
    <t>8063.5 m</t>
  </si>
  <si>
    <t>alessandro.faraboli@studenti.unipr.it</t>
  </si>
  <si>
    <t>Faraboli Alessandro</t>
  </si>
  <si>
    <t>10.9 dB</t>
  </si>
  <si>
    <t>51.1 dB</t>
  </si>
  <si>
    <t>918 Hz</t>
  </si>
  <si>
    <t>58.2 dB</t>
  </si>
  <si>
    <t>55.3 dB</t>
  </si>
  <si>
    <t>only for internal vertical or horizontal partitions which separate two independent apartments</t>
  </si>
  <si>
    <t>pushed up at 1 dB step until the sum of unfavourable deviations becomes smaller than 32 dB</t>
  </si>
  <si>
    <t>66.3 dB(A)</t>
  </si>
  <si>
    <t>40637.47 m</t>
  </si>
  <si>
    <t>nicola.polloni@studenti.unipr.it</t>
  </si>
  <si>
    <t>Polloni nicola</t>
  </si>
  <si>
    <t>11.5 dB</t>
  </si>
  <si>
    <t>51.2 dB</t>
  </si>
  <si>
    <t>975 Hz</t>
  </si>
  <si>
    <t>46.1 dB</t>
  </si>
  <si>
    <t>48.3 dB</t>
  </si>
  <si>
    <t>only for internal vertical or horizontal partitions which separate two independent apartments</t>
  </si>
  <si>
    <t>pushed up at 1 dB step until the sum of unfavourable deviations becomes smaller than 32 dB</t>
  </si>
  <si>
    <t>64.7 dB(A)</t>
  </si>
  <si>
    <t>1007.9 m</t>
  </si>
  <si>
    <t>emanuele.palo@studenti.unipr.it</t>
  </si>
  <si>
    <t>Palo Emanuele</t>
  </si>
  <si>
    <t>12.2 dB</t>
  </si>
  <si>
    <t>52.3 dB</t>
  </si>
  <si>
    <t>1040 Hz</t>
  </si>
  <si>
    <t>43.4 dB</t>
  </si>
  <si>
    <t>45.5 dB</t>
  </si>
  <si>
    <t>only for internal vertical or horizontal partitions which separate two independent apartments</t>
  </si>
  <si>
    <t>pushed up at 1 dB step until the sum of unfavourable deviations becomes smaller than 32 dB</t>
  </si>
  <si>
    <t>64.0 dB(A)</t>
  </si>
  <si>
    <t>251.984 m</t>
  </si>
  <si>
    <t>alessandro.piola@studenti.unipr.it</t>
  </si>
  <si>
    <t>Piola Alessandro</t>
  </si>
  <si>
    <t>10 dB</t>
  </si>
  <si>
    <t>50.7 dB</t>
  </si>
  <si>
    <t>821.0526316 Hz</t>
  </si>
  <si>
    <t>54.3 dB</t>
  </si>
  <si>
    <t>59.4 dB</t>
  </si>
  <si>
    <t>only for internal vertical or horizontal partitions which separate two independent apartments</t>
  </si>
  <si>
    <t>pushed up at 1 dB step until the sum of unfavourable deviations becomes smaller than 32 dB</t>
  </si>
  <si>
    <t>67.7 dB(A)</t>
  </si>
  <si>
    <t>alessandro.caricati@studenti.unipr.it</t>
  </si>
  <si>
    <t>Caricati Alessandro</t>
  </si>
  <si>
    <t>15.2 dB</t>
  </si>
  <si>
    <t>51.4 dB</t>
  </si>
  <si>
    <t>1300 Hz</t>
  </si>
  <si>
    <t>42.1 dB</t>
  </si>
  <si>
    <t>50.9 dB</t>
  </si>
  <si>
    <t>only for internal vertical or horizontal partitions which separate two independent apartments</t>
  </si>
  <si>
    <t>pushed up at 1 dB step until the sum of unfavourable deviations becomes smaller than 32 dB</t>
  </si>
  <si>
    <t>58.1 dB(A)</t>
  </si>
  <si>
    <t>400 m</t>
  </si>
  <si>
    <t>mattia.antonini1@studenti.unipr.it</t>
  </si>
  <si>
    <t>Antonini Mattia</t>
  </si>
  <si>
    <t>15.2 dB</t>
  </si>
  <si>
    <t>54.5 dB</t>
  </si>
  <si>
    <t>1300 Hz</t>
  </si>
  <si>
    <t>40.1 dB</t>
  </si>
  <si>
    <t>44.1 dB</t>
  </si>
  <si>
    <t>only for internal vertical or horizontal partitions which separate two independent apartments</t>
  </si>
  <si>
    <t>pushed up at 1 dB step until the sum of unfavourable deviations becomes smaller than 32 dB</t>
  </si>
  <si>
    <t>65.1 dB(A)</t>
  </si>
  <si>
    <t>126 m</t>
  </si>
  <si>
    <t>francesco.plizza@studenti.unipr.it</t>
  </si>
  <si>
    <t>Plizza Francesco</t>
  </si>
  <si>
    <t>14 dB</t>
  </si>
  <si>
    <t>50.3 dB</t>
  </si>
  <si>
    <t>1200 Hz</t>
  </si>
  <si>
    <t>43.3 dB</t>
  </si>
  <si>
    <t>45 dB</t>
  </si>
  <si>
    <t>only for internal vertical or horizontal partitions which separate two independent apartments</t>
  </si>
  <si>
    <t>pushed up at 1 dB step until the sum of unfavourable deviations becomes smaller than 32 dB</t>
  </si>
  <si>
    <t>62 dB(A)</t>
  </si>
  <si>
    <t>1577.393 m</t>
  </si>
  <si>
    <t>ayatallah.abdou@studenti.unipr.it</t>
  </si>
  <si>
    <t>Abdou Ayat Allah</t>
  </si>
  <si>
    <t>11 dB</t>
  </si>
  <si>
    <t>50.4 dB</t>
  </si>
  <si>
    <t>917.6471 Hz</t>
  </si>
  <si>
    <t>50.7 dB</t>
  </si>
  <si>
    <t>53.2 dB</t>
  </si>
  <si>
    <t>only for internal vertical or horizontal partitions which separate two independent apartments</t>
  </si>
  <si>
    <t>pushed up at 1 dB step until the sum of unfavourable deviations becomes smaller than 32 dB</t>
  </si>
  <si>
    <t>65.6 dB(A)</t>
  </si>
  <si>
    <t>12800 m</t>
  </si>
  <si>
    <t>anna.ravanetti@studenti.unipr.it</t>
  </si>
  <si>
    <t>Ravanetti Anna</t>
  </si>
  <si>
    <t>11.5 dB</t>
  </si>
  <si>
    <t>52.7 dB</t>
  </si>
  <si>
    <t>975 Hz</t>
  </si>
  <si>
    <t>47.8 dB</t>
  </si>
  <si>
    <t>53.5 dB</t>
  </si>
  <si>
    <t>only for internal vertical or horizontal partitions which separate two independent apartments</t>
  </si>
  <si>
    <t>pushed up at 1 dB step until the sum of unfavourable deviations becomes smaller than 32 dB</t>
  </si>
  <si>
    <t>65.2 dB(A)</t>
  </si>
  <si>
    <t>1000 m</t>
  </si>
  <si>
    <t>nicola.ciati@studenti.unipr.it</t>
  </si>
  <si>
    <t>Ciati Nicola</t>
  </si>
  <si>
    <t>11.5 dB</t>
  </si>
  <si>
    <t>53.7 dB</t>
  </si>
  <si>
    <t>975 Hz</t>
  </si>
  <si>
    <t>47.9 dB</t>
  </si>
  <si>
    <t>47.0 dB</t>
  </si>
  <si>
    <t>only for internal vertical or horizontal partitions which separate two independent apartments</t>
  </si>
  <si>
    <t>pushed up at 1 dB step until the sum of unfavourable deviations becomes smaller than 32 dB</t>
  </si>
  <si>
    <t>66.2 dB(A)</t>
  </si>
  <si>
    <t>995.268 m</t>
  </si>
  <si>
    <t>laura.ferrari16@studenti.unipr.it</t>
  </si>
  <si>
    <t>Ferrari Laura</t>
  </si>
  <si>
    <t>10.4 dB</t>
  </si>
  <si>
    <t>52.7 dB</t>
  </si>
  <si>
    <t>866.6 Hz</t>
  </si>
  <si>
    <t>49.8 dB</t>
  </si>
  <si>
    <t>47.7 dB</t>
  </si>
  <si>
    <t>only for internal vertical or horizontal partitions which separate two independent apartments</t>
  </si>
  <si>
    <t>pushed up at 1 dB step until the sum of unfavourable deviations becomes smaller than 32 dB</t>
  </si>
  <si>
    <t>66.6 dB(A)</t>
  </si>
  <si>
    <t>1600 m</t>
  </si>
  <si>
    <t>lorenzo.gaudio@studenti.unipr.it</t>
  </si>
  <si>
    <t>Gaudio Lorenzo</t>
  </si>
  <si>
    <t>16.9 dB</t>
  </si>
  <si>
    <t>49.7 dB</t>
  </si>
  <si>
    <t>1418 Hz</t>
  </si>
  <si>
    <t>46.1 dB</t>
  </si>
  <si>
    <t>47.8 dB</t>
  </si>
  <si>
    <t>only for internal vertical or horizontal partitions which separate two independent apartments</t>
  </si>
  <si>
    <t>pushed up at 1 dB step until the sum of unfavourable deviations becomes smaller than 32 dB</t>
  </si>
  <si>
    <t>61.5 dB(A)</t>
  </si>
  <si>
    <t>10160 m</t>
  </si>
  <si>
    <t>helennathaly.fernandezleon@studenti.unipr.it</t>
  </si>
  <si>
    <t>Fernandez Leon Helen Nathaly</t>
  </si>
  <si>
    <t>10.5 dB</t>
  </si>
  <si>
    <t>50.5 dB</t>
  </si>
  <si>
    <t>867 Hz</t>
  </si>
  <si>
    <t>48.3 dB</t>
  </si>
  <si>
    <t>50 dB</t>
  </si>
  <si>
    <t>only for internal vertical or horizontal partitions which separate two independent apartments</t>
  </si>
  <si>
    <t>pushed up at 1 dB step until the sum of unfavourable deviations becomes smaller than 32 dB</t>
  </si>
  <si>
    <t>66.1 dB(A)</t>
  </si>
  <si>
    <t>5080 m</t>
  </si>
  <si>
    <t>simone.dallasta1@studenti.unipr.it</t>
  </si>
  <si>
    <t>Dall'Asta Simone</t>
  </si>
  <si>
    <t>20.0 dB</t>
  </si>
  <si>
    <t>53.4 dB</t>
  </si>
  <si>
    <t>1560.0 Hz</t>
  </si>
  <si>
    <t>42.0 dB</t>
  </si>
  <si>
    <t>45.0 dB</t>
  </si>
  <si>
    <t>only for internal vertical or horizontal partitions which separate two independent apartments</t>
  </si>
  <si>
    <t>pushed up at 1 dB step until the sum of unfavourable deviations becomes smaller than 32 dB</t>
  </si>
  <si>
    <t>65.2 dB(A)</t>
  </si>
  <si>
    <t>800 m</t>
  </si>
  <si>
    <t>marco.bassoli@studenti.unipr.it</t>
  </si>
  <si>
    <t>Bassoli Marco</t>
  </si>
  <si>
    <t>17.0 dB</t>
  </si>
  <si>
    <t>51.7 dB</t>
  </si>
  <si>
    <t>1418.2 Hz</t>
  </si>
  <si>
    <t>40.8 dB</t>
  </si>
  <si>
    <t>39.3 dB</t>
  </si>
  <si>
    <t>only for internal vertical or horizontal partitions which separate two independent apartments</t>
  </si>
  <si>
    <t>pushed up at 1 dB step until the sum of unfavourable deviations becomes smaller than 32 dB</t>
  </si>
  <si>
    <t>61.2 dB(A)</t>
  </si>
  <si>
    <t>100 m</t>
  </si>
  <si>
    <t>laura.ferrari10@studenti.unipr.it</t>
  </si>
  <si>
    <t>Ferrari Laura</t>
  </si>
  <si>
    <t>15.2 dB</t>
  </si>
  <si>
    <t>52.5 dB</t>
  </si>
  <si>
    <t>1300.0 Hz</t>
  </si>
  <si>
    <t>42.9 dB</t>
  </si>
  <si>
    <t>44.9 dB</t>
  </si>
  <si>
    <t>only for internal vertical or horizontal partitions which separate two independent apartments</t>
  </si>
  <si>
    <t>pushed up at 1 dB step until the sum of unfavourable deviations becomes smaller than 32 dB</t>
  </si>
  <si>
    <t>63.2 dB(A)</t>
  </si>
  <si>
    <t>400 m</t>
  </si>
  <si>
    <t>claudia.dellavalle@studenti.unipr.it</t>
  </si>
  <si>
    <t>della valle claudia</t>
  </si>
  <si>
    <t>12.2 dB</t>
  </si>
  <si>
    <t>51,9 dB</t>
  </si>
  <si>
    <t>1040 Hz</t>
  </si>
  <si>
    <t>45.8 dB</t>
  </si>
  <si>
    <t>37.8 dB</t>
  </si>
  <si>
    <t>only for internal vertical or horizontal partitions which separate two independent apartments</t>
  </si>
  <si>
    <t>pushed up at 1 dB step until the sum of unfavourable deviations becomes smaller than 32 dB</t>
  </si>
  <si>
    <t>63.7 dB(A)</t>
  </si>
  <si>
    <t>800 m</t>
  </si>
  <si>
    <t>alberto.tanara@studenti.unipr.it</t>
  </si>
  <si>
    <t>Tanara Alberto</t>
  </si>
  <si>
    <t>17 dB</t>
  </si>
  <si>
    <t>50.4 dB</t>
  </si>
  <si>
    <t>1418 Hz</t>
  </si>
  <si>
    <t>47.1 dB</t>
  </si>
  <si>
    <t>50.6 dB</t>
  </si>
  <si>
    <t>only for internal vertical or horizontal partitions which separate two independent apartments</t>
  </si>
  <si>
    <t>pushed up at 1 dB step until the sum of unfavourable deviations becomes smaller than 32 dB</t>
  </si>
  <si>
    <t>63.2 dB(A)</t>
  </si>
  <si>
    <t>9952.7 m</t>
  </si>
  <si>
    <t>annalisa.upali@studenti.unipr.it</t>
  </si>
  <si>
    <t>Upali Annalisa</t>
  </si>
  <si>
    <t>12.2 dB</t>
  </si>
  <si>
    <t>51.0 dB</t>
  </si>
  <si>
    <t>1040 Hz</t>
  </si>
  <si>
    <t>49.8 dB</t>
  </si>
  <si>
    <t>53.6 dB</t>
  </si>
  <si>
    <t>only for internal vertical or horizontal partitions which separate two independent apartments</t>
  </si>
  <si>
    <t>pushed up at 1 dB step until the sum of unfavourable deviations becomes smaller than 32 dB</t>
  </si>
  <si>
    <t>65.1 dB(A)</t>
  </si>
  <si>
    <t>7906 m</t>
  </si>
  <si>
    <t>alessandro.basi3@studenti.unipr.it</t>
  </si>
  <si>
    <t>Basi Alessandro</t>
  </si>
  <si>
    <t>11.5 dB</t>
  </si>
  <si>
    <t>50.8 dB</t>
  </si>
  <si>
    <t>975 Hz</t>
  </si>
  <si>
    <t>49.1 dB</t>
  </si>
  <si>
    <t>46 dB</t>
  </si>
  <si>
    <t>only for internal vertical or horizontal partitions which separate two independent apartments</t>
  </si>
  <si>
    <t>pushed up at 1 dB step until the sum of unfavourable deviations becomes smaller than 32 dB</t>
  </si>
  <si>
    <t>63.8 dB(A)</t>
  </si>
  <si>
    <t>3200 m</t>
  </si>
  <si>
    <t>luca.cattani1@studenti.unipr.it</t>
  </si>
  <si>
    <t>Cattani Luca</t>
  </si>
  <si>
    <t>10 dB</t>
  </si>
  <si>
    <t>51 dB</t>
  </si>
  <si>
    <t>821 Hz</t>
  </si>
  <si>
    <t>56 dB</t>
  </si>
  <si>
    <t>58 dB</t>
  </si>
  <si>
    <t>only for internal vertical or horizontal partitions which separate two independent apartments</t>
  </si>
  <si>
    <t>pushed up at 1 dB step until the sum of unfavourable deviations becomes smaller than 32 dB</t>
  </si>
  <si>
    <t>68 dB(A)</t>
  </si>
  <si>
    <t>64507.9 m</t>
  </si>
  <si>
    <t>serena.filippelli@studenti.unipr.it</t>
  </si>
  <si>
    <t>Filippelli Serena</t>
  </si>
  <si>
    <t>51.1 dB</t>
  </si>
  <si>
    <t>82.1 dB</t>
  </si>
  <si>
    <t>55.8 dB</t>
  </si>
  <si>
    <t>55.6 dB</t>
  </si>
  <si>
    <t>only for internal vertical or horizontal partitions which separate two independent apartments</t>
  </si>
  <si>
    <t>pushed up at 1 dB step until the sum of unfavourable deviations becomes smaller than 32 dB</t>
  </si>
  <si>
    <t>67.8 dB(A)</t>
  </si>
  <si>
    <t>62797.161 m</t>
  </si>
  <si>
    <t>giacomo.fontana@studenti.unipr.it</t>
  </si>
  <si>
    <t>Fontana Giacomo</t>
  </si>
  <si>
    <t>11.0 dB</t>
  </si>
  <si>
    <t>50.0 dB</t>
  </si>
  <si>
    <t>917.6 Hz</t>
  </si>
  <si>
    <t>48.4 dB</t>
  </si>
  <si>
    <t>49.6 dB</t>
  </si>
  <si>
    <t>only for internal vertical or horizontal partitions which separate two independent apartments</t>
  </si>
  <si>
    <t>pushed up at 1 dB step until the sum of unfavourable deviations becomes smaller than 32 dB</t>
  </si>
  <si>
    <t>65.2 dB(A)</t>
  </si>
  <si>
    <t>4031.7 m</t>
  </si>
  <si>
    <t>annachiara.tonelli@studenti.unipr.it</t>
  </si>
  <si>
    <t>Tonelli Annachiara</t>
  </si>
  <si>
    <t>12.2 dB</t>
  </si>
  <si>
    <t>52.6 dB</t>
  </si>
  <si>
    <t>1040 Hz</t>
  </si>
  <si>
    <t>48.2 dB</t>
  </si>
  <si>
    <t>47.6 dB</t>
  </si>
  <si>
    <t>only for internal vertical or horizontal partitions which separate two independent apartments</t>
  </si>
  <si>
    <t>pushed up at 1 dB step until the sum of unfavourable deviations becomes smaller than 32 dB</t>
  </si>
  <si>
    <t>65.1 dB(A)</t>
  </si>
  <si>
    <t>2540 m</t>
  </si>
  <si>
    <t>nithin.manuel@studenti.unipr.it</t>
  </si>
  <si>
    <t>manuelnithin</t>
  </si>
  <si>
    <t>10 dB</t>
  </si>
  <si>
    <t>53,066dB</t>
  </si>
  <si>
    <t>821,052Hz</t>
  </si>
  <si>
    <t>41,1269dB</t>
  </si>
  <si>
    <t>53,156dB</t>
  </si>
  <si>
    <t>only for internal vertical or horizontal partitions which separate two independent apartments</t>
  </si>
  <si>
    <t>pushed up at 1 dB step until the sum of unfavourable deviations becomes smaller than 32 dB</t>
  </si>
  <si>
    <t>68,6715dB(A)</t>
  </si>
  <si>
    <t>chiara.ferrari23@studenti.unipr.it</t>
  </si>
  <si>
    <t>Ferrari Chiara</t>
  </si>
  <si>
    <t>20 dB</t>
  </si>
  <si>
    <t>52.8 dB</t>
  </si>
  <si>
    <t>1560 Hz</t>
  </si>
  <si>
    <t>41.2 dB</t>
  </si>
  <si>
    <t>38.8 dB</t>
  </si>
  <si>
    <t>only for internal vertical or horizontal partitions which separate two independent apartments</t>
  </si>
  <si>
    <t>pushed up at 1 dB step until the sum of unfavourable deviations becomes smaller than 32 dB</t>
  </si>
  <si>
    <t>62 dB(A)</t>
  </si>
  <si>
    <t>79.37 m</t>
  </si>
  <si>
    <t>daniele.musiari@studenti.unipr.it</t>
  </si>
  <si>
    <t>Musiari Daniele</t>
  </si>
  <si>
    <t>12.2 dB</t>
  </si>
  <si>
    <t>51.1 dB</t>
  </si>
  <si>
    <t>1040 Hz</t>
  </si>
  <si>
    <t>48 dB</t>
  </si>
  <si>
    <t>53 dB</t>
  </si>
  <si>
    <t>only for internal vertical or horizontal partitions which separate two independent apartments</t>
  </si>
  <si>
    <t>pushed up at 1 dB step until the sum of unfavourable deviations becomes smaller than 32 dB</t>
  </si>
  <si>
    <t>64.7 dB(A)</t>
  </si>
  <si>
    <t>davide.musiari@studenti.unipr.it</t>
  </si>
  <si>
    <t>musiari davide</t>
  </si>
  <si>
    <t>52.5 dB</t>
  </si>
  <si>
    <t>918 Hz</t>
  </si>
  <si>
    <t>49.2 dB</t>
  </si>
  <si>
    <t>55.1 dB</t>
  </si>
  <si>
    <t>only for internal vertical or horizontal partitions which separate two independent apartments</t>
  </si>
  <si>
    <t>pushed up at 1 dB step until the sum of unfavourable deviations becomes smaller than 32 dB</t>
  </si>
  <si>
    <t>67.1 dB(A)</t>
  </si>
  <si>
    <t>daniele.farina1@studenti.unipr.it</t>
  </si>
  <si>
    <t>Farina Daniele</t>
  </si>
  <si>
    <t>11.6 dB</t>
  </si>
  <si>
    <t>50.4 dB</t>
  </si>
  <si>
    <t>975 Hz</t>
  </si>
  <si>
    <t>49.1 dB</t>
  </si>
  <si>
    <t>47.7 dB</t>
  </si>
  <si>
    <t>only for internal vertical or horizontal partitions which separate two independent apartments</t>
  </si>
  <si>
    <t>pushed up at 1 dB step until the sum of unfavourable deviations becomes smaller than 32 dB</t>
  </si>
  <si>
    <t>64.5 dB(A)</t>
  </si>
  <si>
    <t>3200 m</t>
  </si>
  <si>
    <t>francesco.rosi2@studenti.unipr.it</t>
  </si>
  <si>
    <t>Rosi Francesco</t>
  </si>
  <si>
    <t>10.5 dB</t>
  </si>
  <si>
    <t>53.8 dB</t>
  </si>
  <si>
    <t>866 Hz</t>
  </si>
  <si>
    <t>48.6 dB</t>
  </si>
  <si>
    <t>48.4 dB</t>
  </si>
  <si>
    <t>only for internal vertical or horizontal partitions which separate two independent apartments</t>
  </si>
  <si>
    <t>pushed up at 1 dB step until the sum of unfavourable deviations becomes smaller than 32 dB</t>
  </si>
  <si>
    <t>67.1 dB(A)</t>
  </si>
  <si>
    <t>504 m</t>
  </si>
  <si>
    <t>riccardo.fiori1@studenti.unipr.it</t>
  </si>
  <si>
    <t>Fiori Riccardo</t>
  </si>
  <si>
    <t>14 dB</t>
  </si>
  <si>
    <t>51.1 dB</t>
  </si>
  <si>
    <t>1200 Hz</t>
  </si>
  <si>
    <t>45.4 dB</t>
  </si>
  <si>
    <t>42 dB</t>
  </si>
  <si>
    <t>only for internal vertical or horizontal partitions which separate two independent apartments</t>
  </si>
  <si>
    <t>pushed up at 1 dB step until the sum of unfavourable deviations becomes smaller than 32 dB</t>
  </si>
  <si>
    <t>62.3 dB(A)</t>
  </si>
  <si>
    <t>499 m</t>
  </si>
  <si>
    <t>fausto.bisanti@studenti.unipr.it</t>
  </si>
  <si>
    <t>Bisanti Fausto</t>
  </si>
  <si>
    <t>10.9 dB</t>
  </si>
  <si>
    <t>49.5 dB</t>
  </si>
  <si>
    <t>917.6470 Hz</t>
  </si>
  <si>
    <t>53.3 dB</t>
  </si>
  <si>
    <t>54.9 dB</t>
  </si>
  <si>
    <t>only for internal vertical or horizontal partitions which separate two independent apartments</t>
  </si>
  <si>
    <t>pushed up at 1 dB step until the sum of unfavourable deviations becomes smaller than 32 dB</t>
  </si>
  <si>
    <t>148.2 dB(A)</t>
  </si>
  <si>
    <t>40637 m</t>
  </si>
  <si>
    <t>giulia.mazzetti1@studenti.unipr.it</t>
  </si>
  <si>
    <t>Mazzetti Giulia</t>
  </si>
  <si>
    <t>13.0 dB</t>
  </si>
  <si>
    <t>51.0 dB</t>
  </si>
  <si>
    <t>1114.2857 Hz</t>
  </si>
  <si>
    <t>49.7 dB</t>
  </si>
  <si>
    <t>49.2 dB</t>
  </si>
  <si>
    <t>only for internal vertical or horizontal partitions which separate two independent apartments</t>
  </si>
  <si>
    <t>pushed up at 1 dB step until the sum of unfavourable deviations becomes smaller than 32 dB</t>
  </si>
  <si>
    <t>64.1 dB(A)</t>
  </si>
  <si>
    <t>6279 m</t>
  </si>
  <si>
    <t>angelica.meli@studenti.unipr.it</t>
  </si>
  <si>
    <t>Meli Angelica</t>
  </si>
  <si>
    <t>10.9 dB</t>
  </si>
  <si>
    <t>51 dB</t>
  </si>
  <si>
    <t>917.65 Hz</t>
  </si>
  <si>
    <t>53.8 dB</t>
  </si>
  <si>
    <t>53.6 dB</t>
  </si>
  <si>
    <t>only for internal vertical or horizontal partitions which separate two independent apartments</t>
  </si>
  <si>
    <t>pushed up at 1 dB step until the sum of unfavourable deviations becomes smaller than 32 dB</t>
  </si>
  <si>
    <t>66.3 dB(A)</t>
  </si>
  <si>
    <t>40640 m</t>
  </si>
  <si>
    <t>andrea.sarzimaddidini1@studenti.unipr.it</t>
  </si>
  <si>
    <t>sarzi maddidini andrea</t>
  </si>
  <si>
    <t>10.9 dB</t>
  </si>
  <si>
    <t>52.1 dB</t>
  </si>
  <si>
    <t>917.6 Hz</t>
  </si>
  <si>
    <t>39.3 dB</t>
  </si>
  <si>
    <t>47.2 dB</t>
  </si>
  <si>
    <t>only for internal vertical or horizontal partitions which separate two independent apartments</t>
  </si>
  <si>
    <t>pushed up at 1 dB step until the sum of unfavourable deviations becomes smaller than 32 dB</t>
  </si>
  <si>
    <t>66.2 dB(A)</t>
  </si>
  <si>
    <t>400 m</t>
  </si>
  <si>
    <t>roberta.zanelli1@studenti.unipr.it</t>
  </si>
  <si>
    <t>Zanelli Roberta</t>
  </si>
  <si>
    <t>16.9 dB</t>
  </si>
  <si>
    <t>52.5 dB</t>
  </si>
  <si>
    <t>1418.181 Hz</t>
  </si>
  <si>
    <t>42.8 dB</t>
  </si>
  <si>
    <t>40.8 dB</t>
  </si>
  <si>
    <t>only for internal vertical or horizontal partitions which separate two independent apartments</t>
  </si>
  <si>
    <t>pushed up at 1 dB step until the sum of unfavourable deviations becomes smaller than 32 dB</t>
  </si>
  <si>
    <t>62.3 dB(A)</t>
  </si>
  <si>
    <t>317.48 m</t>
  </si>
  <si>
    <t>marco.derosa@studenti.unipr.it</t>
  </si>
  <si>
    <t>De Rosa Marco</t>
  </si>
  <si>
    <t>10.9 dB</t>
  </si>
  <si>
    <t>51.2 dB</t>
  </si>
  <si>
    <t>917.6 Hz</t>
  </si>
  <si>
    <t>41.7 dB</t>
  </si>
  <si>
    <t>45.9 dB</t>
  </si>
  <si>
    <t>only for internal vertical or horizontal partitions which separate two independent apartments</t>
  </si>
  <si>
    <t>pushed up at 1 dB step until the sum of unfavourable deviations becomes smaller than 32 dB</t>
  </si>
  <si>
    <t>65,3 dB(A)</t>
  </si>
  <si>
    <t>1250 m</t>
  </si>
  <si>
    <t>alessandro.pettenati@studenti.unipr.it</t>
  </si>
  <si>
    <t>Pettenati Alessandro</t>
  </si>
  <si>
    <t>52.3 dB</t>
  </si>
  <si>
    <t>918 Hz</t>
  </si>
  <si>
    <t>47.2 dB</t>
  </si>
  <si>
    <t>47.9 dB</t>
  </si>
  <si>
    <t>only for internal vertical or horizontal partitions which separate two independent apartments</t>
  </si>
  <si>
    <t>pushed up at 1 dB step until the sum of unfavourable deviations becomes smaller than 32 dB</t>
  </si>
  <si>
    <t>65.7 dB(A)</t>
  </si>
  <si>
    <t>mattia.mei@studenti.unipr.it</t>
  </si>
  <si>
    <t>Mei Mattia</t>
  </si>
  <si>
    <t>11.5 dB</t>
  </si>
  <si>
    <t>51.2 dB</t>
  </si>
  <si>
    <t>975 Hz</t>
  </si>
  <si>
    <t>47.1 dB</t>
  </si>
  <si>
    <t>46.3 dB</t>
  </si>
  <si>
    <t>only for internal vertical or horizontal partitions which separate two independent apartments</t>
  </si>
  <si>
    <t>pushed up at 1 dB step until the sum of unfavourable deviations becomes smaller than 32 dB</t>
  </si>
  <si>
    <t>64.5 dB(A)</t>
  </si>
  <si>
    <t>gianluigi.silvestri@studenti.unipr.it</t>
  </si>
  <si>
    <t>Silvestri Gianluigi</t>
  </si>
  <si>
    <t>11 dB</t>
  </si>
  <si>
    <t>49.2 dB</t>
  </si>
  <si>
    <t>918 Hz</t>
  </si>
  <si>
    <t>52.6 dB</t>
  </si>
  <si>
    <t>52 dB</t>
  </si>
  <si>
    <t>only for internal vertical or horizontal partitions which separate two independent apartments</t>
  </si>
  <si>
    <t>pushed up at 1 dB step until the sum of unfavourable deviations becomes smaller than 32 dB</t>
  </si>
  <si>
    <t>65.3 dB(A)</t>
  </si>
  <si>
    <t>cecilia.monsellato@studenti.unipr.it</t>
  </si>
  <si>
    <t>Monsellato Cecilia</t>
  </si>
  <si>
    <t>10 dB</t>
  </si>
  <si>
    <t>52.7 dB</t>
  </si>
  <si>
    <t>821 Hz</t>
  </si>
  <si>
    <t>50.3 dB</t>
  </si>
  <si>
    <t>53.6 dB</t>
  </si>
  <si>
    <t>only for internal vertical or horizontal partitions which separate two independent apartments</t>
  </si>
  <si>
    <t>pushed up at 1 dB step until the sum of unfavourable deviations becomes smaller than 32 dB</t>
  </si>
  <si>
    <t>67.8 dB(A)</t>
  </si>
  <si>
    <t>laura.sani@studenti.unipr.it</t>
  </si>
  <si>
    <t>Sani Laura</t>
  </si>
  <si>
    <t>17.0 dB</t>
  </si>
  <si>
    <t>51.1 dB</t>
  </si>
  <si>
    <t>1418 Hz</t>
  </si>
  <si>
    <t>47.6 dB</t>
  </si>
  <si>
    <t>48.2 dB</t>
  </si>
  <si>
    <t>only for internal vertical or horizontal partitions which separate two independent apartments</t>
  </si>
  <si>
    <t>pushed up at 1 dB step until the sum of unfavourable deviations becomes smaller than 32 dB</t>
  </si>
  <si>
    <t>63.9 db(A)</t>
  </si>
  <si>
    <t>10160 m</t>
  </si>
  <si>
    <t>andrea.spocci@studenti.unipr.it</t>
  </si>
  <si>
    <t>Spocci Andrea</t>
  </si>
  <si>
    <t>15.2 dB</t>
  </si>
  <si>
    <t>51.8 dB</t>
  </si>
  <si>
    <t>1300 Hz</t>
  </si>
  <si>
    <t>46.2 dB</t>
  </si>
  <si>
    <t>52.5 dB</t>
  </si>
  <si>
    <t>only for internal vertical or horizontal partitions which separate two independent apartments</t>
  </si>
  <si>
    <t>pushed up at 1 dB step until the sum of unfavourable deviations becomes smaller than 32 dB</t>
  </si>
  <si>
    <t>65.6 dB(A)</t>
  </si>
  <si>
    <t>shyammohansrikanth.madras@studenti.unipr.it</t>
  </si>
  <si>
    <t>madras ShyamMohan Srikanth</t>
  </si>
  <si>
    <t>20dB</t>
  </si>
  <si>
    <t>52.081dB</t>
  </si>
  <si>
    <t>1560Hz</t>
  </si>
  <si>
    <t>38.001dB</t>
  </si>
  <si>
    <t>46.0308dB</t>
  </si>
  <si>
    <t>only for internal vertical or horizontal partitions which separate two independent apartments</t>
  </si>
  <si>
    <t>kept at its standardized position, so that the difference between the measured values and the reference curve can be computed univocally</t>
  </si>
  <si>
    <t>61.142dB(A)</t>
  </si>
  <si>
    <t>mallika.cherapally@studenti.unipr.it</t>
  </si>
  <si>
    <t>cherapally mallika</t>
  </si>
  <si>
    <t>10.45dB</t>
  </si>
  <si>
    <t>53.136dB</t>
  </si>
  <si>
    <t>866.66Hz</t>
  </si>
  <si>
    <t>49.6dB</t>
  </si>
  <si>
    <t>53.12dB</t>
  </si>
  <si>
    <t>only for internal vertical or horizontal partitions which separate two independent apartments</t>
  </si>
  <si>
    <t>pushed up at 1 dB step until the sum of unfavourable deviations becomes smaller than 32 dB</t>
  </si>
  <si>
    <t>66.61dB(A)</t>
  </si>
  <si>
    <t>27.26dB</t>
  </si>
  <si>
    <t>naveenkumar.yalagandula@studenti.unipr.it</t>
  </si>
  <si>
    <t>Yalagandula naveen kumar</t>
  </si>
  <si>
    <t>10.96dB</t>
  </si>
  <si>
    <t>51.9dB</t>
  </si>
  <si>
    <t>917.64Hz</t>
  </si>
  <si>
    <t>42.92dB</t>
  </si>
  <si>
    <t>54.030dB</t>
  </si>
  <si>
    <t>only for internal vertical or horizontal partitions which separate two independent apartments</t>
  </si>
  <si>
    <t>pushed up at 1 dB step until the sum of unfavourable deviations becomes smaller than 32 dB</t>
  </si>
  <si>
    <t>65.5dB</t>
  </si>
  <si>
    <t>14.11dB</t>
  </si>
  <si>
    <t>Solano Antonio</t>
  </si>
  <si>
    <t>95.890 dB</t>
  </si>
  <si>
    <t>42.860 dB</t>
  </si>
  <si>
    <t>45.569 dB</t>
  </si>
  <si>
    <t>Mari Manuel</t>
  </si>
  <si>
    <t>65.1 dB</t>
  </si>
  <si>
    <t>63.58 dB(A)</t>
  </si>
  <si>
    <t>N.</t>
  </si>
  <si>
    <t>Applied Acoustics - in class test of 14/11/2014</t>
  </si>
  <si>
    <t>Presence</t>
  </si>
  <si>
    <t>A</t>
  </si>
  <si>
    <t>B</t>
  </si>
  <si>
    <t>C</t>
  </si>
  <si>
    <t>D</t>
  </si>
  <si>
    <t>E</t>
  </si>
  <si>
    <t>F</t>
  </si>
  <si>
    <t>Online Score</t>
  </si>
  <si>
    <t>Sample Solution</t>
  </si>
  <si>
    <t>Matricula =</t>
  </si>
  <si>
    <t xml:space="preserve"> </t>
  </si>
  <si>
    <r>
      <t>o</t>
    </r>
    <r>
      <rPr>
        <sz val="7"/>
        <rFont val="Times New Roman"/>
        <family val="1"/>
      </rPr>
      <t xml:space="preserve">   </t>
    </r>
    <r>
      <rPr>
        <sz val="11"/>
        <rFont val="Calibri"/>
        <family val="2"/>
      </rPr>
      <t>every internal vertical or horizontal partition of a building</t>
    </r>
  </si>
  <si>
    <r>
      <t>o</t>
    </r>
    <r>
      <rPr>
        <sz val="7"/>
        <rFont val="Times New Roman"/>
        <family val="1"/>
      </rPr>
      <t xml:space="preserve">   </t>
    </r>
    <r>
      <rPr>
        <sz val="11"/>
        <rFont val="Calibri"/>
        <family val="2"/>
      </rPr>
      <t>for every internal vertical partition of a building, but not for horizontal partitions</t>
    </r>
  </si>
  <si>
    <r>
      <t>o</t>
    </r>
    <r>
      <rPr>
        <sz val="7"/>
        <rFont val="Times New Roman"/>
        <family val="1"/>
      </rPr>
      <t xml:space="preserve">   </t>
    </r>
    <r>
      <rPr>
        <sz val="11"/>
        <rFont val="Calibri"/>
        <family val="2"/>
      </rPr>
      <t>only for internal vertical partitions which separate two apartments</t>
    </r>
  </si>
  <si>
    <r>
      <t>o</t>
    </r>
    <r>
      <rPr>
        <sz val="7"/>
        <rFont val="Times New Roman"/>
        <family val="1"/>
      </rPr>
      <t xml:space="preserve">   </t>
    </r>
    <r>
      <rPr>
        <sz val="11"/>
        <rFont val="Calibri"/>
        <family val="2"/>
      </rPr>
      <t>only for internal horizontal partitions which separate two apartments</t>
    </r>
  </si>
  <si>
    <r>
      <t>o</t>
    </r>
    <r>
      <rPr>
        <sz val="7"/>
        <rFont val="Times New Roman"/>
        <family val="1"/>
      </rPr>
      <t xml:space="preserve">   </t>
    </r>
    <r>
      <rPr>
        <sz val="11"/>
        <rFont val="Calibri"/>
        <family val="2"/>
      </rPr>
      <t>pushed down at 1 dB step until the sum of unfavourable deviations becomes smaller than 32 dB</t>
    </r>
  </si>
  <si>
    <r>
      <t>o</t>
    </r>
    <r>
      <rPr>
        <sz val="7"/>
        <rFont val="Times New Roman"/>
        <family val="1"/>
      </rPr>
      <t xml:space="preserve">   </t>
    </r>
    <r>
      <rPr>
        <sz val="11"/>
        <rFont val="Calibri"/>
        <family val="2"/>
      </rPr>
      <t>placed at a point where the value of the reference curve equates the measured value at the frequency of 500 Hz</t>
    </r>
  </si>
  <si>
    <r>
      <t>o</t>
    </r>
    <r>
      <rPr>
        <sz val="7"/>
        <rFont val="Times New Roman"/>
        <family val="1"/>
      </rPr>
      <t xml:space="preserve">   </t>
    </r>
    <r>
      <rPr>
        <sz val="11"/>
        <rFont val="Calibri"/>
        <family val="2"/>
      </rPr>
      <t>moved up and down until the deviation between the reference curve and the measured curve is minimized</t>
    </r>
  </si>
  <si>
    <r>
      <t>o</t>
    </r>
    <r>
      <rPr>
        <sz val="7"/>
        <rFont val="Times New Roman"/>
        <family val="1"/>
      </rPr>
      <t xml:space="preserve">   </t>
    </r>
    <r>
      <rPr>
        <sz val="11"/>
        <rFont val="Calibri"/>
        <family val="2"/>
      </rPr>
      <t>kept at its standardized position, so that the difference between the measured values and the reference curve can be computed univocally</t>
    </r>
  </si>
  <si>
    <r>
      <t>X</t>
    </r>
    <r>
      <rPr>
        <sz val="7"/>
        <rFont val="Times New Roman"/>
        <family val="1"/>
      </rPr>
      <t xml:space="preserve">   </t>
    </r>
    <r>
      <rPr>
        <sz val="11"/>
        <rFont val="Calibri"/>
        <family val="2"/>
      </rPr>
      <t>only for internal vertical or horizontal partitions which separate two independent apartments</t>
    </r>
  </si>
  <si>
    <r>
      <t>X</t>
    </r>
    <r>
      <rPr>
        <sz val="7"/>
        <rFont val="Times New Roman"/>
        <family val="1"/>
      </rPr>
      <t xml:space="preserve">   </t>
    </r>
    <r>
      <rPr>
        <sz val="11"/>
        <rFont val="Calibri"/>
        <family val="2"/>
      </rPr>
      <t>pushed up at 1 dB step until the sum of unfavourable deviations becomes smaller than 32 dB</t>
    </r>
  </si>
  <si>
    <t>t =</t>
  </si>
  <si>
    <t>R =</t>
  </si>
  <si>
    <t>dB</t>
  </si>
  <si>
    <t>R = 10*log(1/t)</t>
  </si>
  <si>
    <t>Sigma =</t>
  </si>
  <si>
    <t>f =</t>
  </si>
  <si>
    <t>Hz</t>
  </si>
  <si>
    <t xml:space="preserve">R = </t>
  </si>
  <si>
    <t>R = 20*log(Sigma*f) - 44</t>
  </si>
  <si>
    <t>Test of 14/11/2014</t>
  </si>
  <si>
    <t>s =</t>
  </si>
  <si>
    <t>mm</t>
  </si>
  <si>
    <t>Fcr =</t>
  </si>
  <si>
    <r>
      <t>Hz</t>
    </r>
    <r>
      <rPr>
        <sz val="10"/>
        <rFont val="Calibri"/>
        <family val="2"/>
      </rPr>
      <t>·</t>
    </r>
    <r>
      <rPr>
        <sz val="10"/>
        <rFont val="Arial"/>
        <family val="2"/>
      </rPr>
      <t>m</t>
    </r>
    <r>
      <rPr>
        <sz val="10"/>
        <rFont val="Calibri"/>
        <family val="2"/>
      </rPr>
      <t>²</t>
    </r>
    <r>
      <rPr>
        <sz val="10"/>
        <rFont val="Arial"/>
        <family val="2"/>
      </rPr>
      <t>/kg</t>
    </r>
  </si>
  <si>
    <t>Rho =</t>
  </si>
  <si>
    <r>
      <t>kg/m</t>
    </r>
    <r>
      <rPr>
        <sz val="10"/>
        <rFont val="Calibri"/>
        <family val="2"/>
      </rPr>
      <t>²</t>
    </r>
    <r>
      <rPr>
        <sz val="10"/>
        <rFont val="Arial"/>
        <family val="2"/>
      </rPr>
      <t>mm</t>
    </r>
  </si>
  <si>
    <t>fcr =</t>
  </si>
  <si>
    <r>
      <t>fcr = Fcr / (s</t>
    </r>
    <r>
      <rPr>
        <b/>
        <sz val="10"/>
        <rFont val="Calibri"/>
        <family val="2"/>
      </rPr>
      <t>·</t>
    </r>
    <r>
      <rPr>
        <b/>
        <sz val="10"/>
        <rFont val="Arial"/>
        <family val="2"/>
      </rPr>
      <t>Rho)</t>
    </r>
  </si>
  <si>
    <t>S =</t>
  </si>
  <si>
    <r>
      <t>m</t>
    </r>
    <r>
      <rPr>
        <sz val="10"/>
        <rFont val="Calibri"/>
        <family val="2"/>
      </rPr>
      <t>²</t>
    </r>
  </si>
  <si>
    <t>V =</t>
  </si>
  <si>
    <t>m³</t>
  </si>
  <si>
    <t>T =</t>
  </si>
  <si>
    <t>s</t>
  </si>
  <si>
    <t>D =</t>
  </si>
  <si>
    <r>
      <t>D = R - 10</t>
    </r>
    <r>
      <rPr>
        <b/>
        <sz val="10"/>
        <rFont val="Calibri"/>
        <family val="2"/>
      </rPr>
      <t>·</t>
    </r>
    <r>
      <rPr>
        <b/>
        <sz val="10"/>
        <rFont val="Arial"/>
        <family val="2"/>
      </rPr>
      <t>log(S</t>
    </r>
    <r>
      <rPr>
        <b/>
        <sz val="10"/>
        <rFont val="Calibri"/>
        <family val="2"/>
      </rPr>
      <t>·</t>
    </r>
    <r>
      <rPr>
        <b/>
        <sz val="10"/>
        <rFont val="Arial"/>
        <family val="2"/>
      </rPr>
      <t>T/(0.16·V))</t>
    </r>
  </si>
  <si>
    <t>L1 =</t>
  </si>
  <si>
    <t>L2 =</t>
  </si>
  <si>
    <t>A =</t>
  </si>
  <si>
    <t>R = L1 - L2 + 10·log(S/A)</t>
  </si>
  <si>
    <t>Lday =</t>
  </si>
  <si>
    <t>dB(A)</t>
  </si>
  <si>
    <t>Leven =</t>
  </si>
  <si>
    <t>Lnight =</t>
  </si>
  <si>
    <t>Lden =</t>
  </si>
  <si>
    <t>class =</t>
  </si>
  <si>
    <t>Lw' =</t>
  </si>
  <si>
    <t>d =</t>
  </si>
  <si>
    <t>m</t>
  </si>
  <si>
    <t>Lp,night =</t>
  </si>
  <si>
    <t>Lp.Limit =</t>
  </si>
  <si>
    <r>
      <t>Lw' = Lp,night + 6 +10</t>
    </r>
    <r>
      <rPr>
        <b/>
        <sz val="10"/>
        <rFont val="Calibri"/>
        <family val="2"/>
      </rPr>
      <t>·</t>
    </r>
    <r>
      <rPr>
        <b/>
        <sz val="10"/>
        <rFont val="Arial"/>
        <family val="2"/>
      </rPr>
      <t>log(25)</t>
    </r>
  </si>
  <si>
    <t>N1 =</t>
  </si>
  <si>
    <t>treni</t>
  </si>
  <si>
    <t>DeltaL =</t>
  </si>
  <si>
    <t>N2 =</t>
  </si>
  <si>
    <t>DeltaL = 10·log(N1/N2)</t>
  </si>
  <si>
    <r>
      <t xml:space="preserve">N2 = N1 </t>
    </r>
    <r>
      <rPr>
        <b/>
        <sz val="10"/>
        <rFont val="Calibri"/>
        <family val="2"/>
      </rPr>
      <t>·</t>
    </r>
    <r>
      <rPr>
        <b/>
        <sz val="10"/>
        <rFont val="Arial"/>
        <family val="2"/>
      </rPr>
      <t xml:space="preserve"> 10^(DL/10)</t>
    </r>
  </si>
  <si>
    <t>Correct Answer</t>
  </si>
  <si>
    <t>Score</t>
  </si>
  <si>
    <t>Colour coding</t>
  </si>
  <si>
    <t>Too many decimal digits</t>
  </si>
  <si>
    <t>Wrong formatting (comma, space before unit)</t>
  </si>
  <si>
    <t>Wrong measurement unit</t>
  </si>
  <si>
    <t>Total Score</t>
  </si>
  <si>
    <t>Max score =</t>
  </si>
  <si>
    <t>of</t>
  </si>
  <si>
    <t>error</t>
  </si>
  <si>
    <t>no error (but it is last time!)</t>
  </si>
  <si>
    <t>Error gravity</t>
  </si>
  <si>
    <t>kg/m2</t>
  </si>
  <si>
    <t>60 day</t>
  </si>
  <si>
    <t>50 night</t>
  </si>
  <si>
    <t>d = 10^((Lw'-Lp-6)/10)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</si>
</sst>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6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rgb="FF0000FF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11"/>
      <name val="Calibri"/>
      <family val="2"/>
    </font>
    <font>
      <sz val="12"/>
      <name val="Calibri"/>
      <family val="2"/>
    </font>
    <font>
      <i/>
      <sz val="10"/>
      <name val="Calibri"/>
      <family val="2"/>
    </font>
    <font>
      <sz val="11"/>
      <name val="Courier New"/>
      <family val="3"/>
    </font>
    <font>
      <sz val="7"/>
      <name val="Times New Roman"/>
      <family val="1"/>
    </font>
    <font>
      <sz val="10"/>
      <name val="Calibri"/>
      <family val="2"/>
    </font>
    <font>
      <b/>
      <sz val="10"/>
      <name val="Calibri"/>
      <family val="2"/>
    </font>
    <font>
      <b/>
      <sz val="12"/>
      <name val="Calibri"/>
      <family val="2"/>
    </font>
    <font>
      <sz val="10"/>
      <color rgb="FF008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</fills>
  <borders count="11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left"/>
    </xf>
    <xf numFmtId="0" fontId="4" fillId="2" borderId="2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0" fillId="0" borderId="0" xfId="0" applyAlignment="1">
      <alignment horizontal="center"/>
    </xf>
    <xf numFmtId="0" fontId="5" fillId="2" borderId="2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horizontal="left" vertical="center" indent="4"/>
    </xf>
    <xf numFmtId="0" fontId="10" fillId="4" borderId="0" xfId="0" applyFont="1" applyFill="1" applyAlignment="1">
      <alignment horizontal="left" vertical="center" indent="4"/>
    </xf>
    <xf numFmtId="0" fontId="0" fillId="4" borderId="0" xfId="0" applyFill="1"/>
    <xf numFmtId="164" fontId="3" fillId="0" borderId="0" xfId="0" applyNumberFormat="1" applyFont="1"/>
    <xf numFmtId="0" fontId="14" fillId="0" borderId="0" xfId="0" applyFont="1" applyAlignment="1">
      <alignment vertical="center"/>
    </xf>
    <xf numFmtId="0" fontId="5" fillId="2" borderId="2" xfId="0" applyFont="1" applyFill="1" applyBorder="1" applyAlignment="1">
      <alignment horizontal="center" vertical="center"/>
    </xf>
    <xf numFmtId="0" fontId="2" fillId="4" borderId="0" xfId="0" applyFont="1" applyFill="1"/>
    <xf numFmtId="164" fontId="0" fillId="0" borderId="0" xfId="0" applyNumberFormat="1"/>
    <xf numFmtId="164" fontId="4" fillId="2" borderId="2" xfId="0" applyNumberFormat="1" applyFont="1" applyFill="1" applyBorder="1" applyAlignment="1">
      <alignment horizontal="center" vertical="center"/>
    </xf>
    <xf numFmtId="164" fontId="15" fillId="0" borderId="3" xfId="0" applyNumberFormat="1" applyFont="1" applyBorder="1" applyAlignment="1">
      <alignment horizontal="center"/>
    </xf>
    <xf numFmtId="0" fontId="2" fillId="6" borderId="0" xfId="0" applyFont="1" applyFill="1"/>
    <xf numFmtId="0" fontId="0" fillId="6" borderId="0" xfId="0" applyFill="1"/>
    <xf numFmtId="0" fontId="2" fillId="7" borderId="0" xfId="0" applyFont="1" applyFill="1"/>
    <xf numFmtId="0" fontId="0" fillId="7" borderId="0" xfId="0" applyFill="1"/>
    <xf numFmtId="1" fontId="0" fillId="0" borderId="0" xfId="0" applyNumberFormat="1"/>
    <xf numFmtId="1" fontId="4" fillId="2" borderId="2" xfId="0" applyNumberFormat="1" applyFont="1" applyFill="1" applyBorder="1" applyAlignment="1">
      <alignment horizontal="center" vertical="center"/>
    </xf>
    <xf numFmtId="1" fontId="15" fillId="0" borderId="3" xfId="0" applyNumberFormat="1" applyFont="1" applyBorder="1" applyAlignment="1">
      <alignment horizontal="center"/>
    </xf>
    <xf numFmtId="0" fontId="3" fillId="2" borderId="2" xfId="0" applyFont="1" applyFill="1" applyBorder="1"/>
    <xf numFmtId="0" fontId="3" fillId="2" borderId="2" xfId="0" applyFont="1" applyFill="1" applyBorder="1" applyAlignment="1">
      <alignment horizontal="center"/>
    </xf>
    <xf numFmtId="0" fontId="3" fillId="2" borderId="2" xfId="0" applyFont="1" applyFill="1" applyBorder="1" applyAlignment="1"/>
    <xf numFmtId="0" fontId="5" fillId="2" borderId="6" xfId="0" applyFont="1" applyFill="1" applyBorder="1" applyAlignment="1">
      <alignment horizontal="center" vertical="center"/>
    </xf>
    <xf numFmtId="0" fontId="0" fillId="0" borderId="7" xfId="0" applyBorder="1"/>
    <xf numFmtId="22" fontId="1" fillId="0" borderId="3" xfId="0" applyNumberFormat="1" applyFont="1" applyBorder="1" applyAlignment="1"/>
    <xf numFmtId="0" fontId="1" fillId="0" borderId="3" xfId="0" applyFont="1" applyBorder="1" applyAlignment="1"/>
    <xf numFmtId="0" fontId="1" fillId="0" borderId="3" xfId="0" applyFont="1" applyBorder="1" applyAlignment="1">
      <alignment horizontal="center"/>
    </xf>
    <xf numFmtId="0" fontId="1" fillId="6" borderId="3" xfId="0" applyFont="1" applyFill="1" applyBorder="1" applyAlignment="1"/>
    <xf numFmtId="0" fontId="6" fillId="3" borderId="8" xfId="0" applyFont="1" applyFill="1" applyBorder="1" applyAlignment="1">
      <alignment horizontal="center"/>
    </xf>
    <xf numFmtId="0" fontId="0" fillId="0" borderId="3" xfId="0" applyBorder="1"/>
    <xf numFmtId="0" fontId="1" fillId="7" borderId="3" xfId="0" applyFont="1" applyFill="1" applyBorder="1" applyAlignment="1"/>
    <xf numFmtId="0" fontId="1" fillId="4" borderId="3" xfId="0" applyFont="1" applyFill="1" applyBorder="1" applyAlignment="1"/>
    <xf numFmtId="0" fontId="2" fillId="0" borderId="3" xfId="0" applyFont="1" applyFill="1" applyBorder="1" applyAlignment="1"/>
    <xf numFmtId="0" fontId="2" fillId="0" borderId="3" xfId="0" applyFont="1" applyFill="1" applyBorder="1" applyAlignment="1">
      <alignment horizontal="center"/>
    </xf>
    <xf numFmtId="0" fontId="2" fillId="6" borderId="3" xfId="0" applyFont="1" applyFill="1" applyBorder="1" applyAlignment="1"/>
    <xf numFmtId="0" fontId="0" fillId="0" borderId="9" xfId="0" applyBorder="1"/>
    <xf numFmtId="22" fontId="1" fillId="0" borderId="4" xfId="0" applyNumberFormat="1" applyFont="1" applyBorder="1" applyAlignment="1"/>
    <xf numFmtId="0" fontId="0" fillId="0" borderId="4" xfId="0" applyBorder="1"/>
    <xf numFmtId="0" fontId="1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164" fontId="15" fillId="0" borderId="4" xfId="0" applyNumberFormat="1" applyFont="1" applyBorder="1" applyAlignment="1">
      <alignment horizontal="center"/>
    </xf>
    <xf numFmtId="0" fontId="1" fillId="0" borderId="4" xfId="0" applyFont="1" applyBorder="1" applyAlignment="1"/>
    <xf numFmtId="1" fontId="15" fillId="0" borderId="4" xfId="0" applyNumberFormat="1" applyFont="1" applyBorder="1" applyAlignment="1">
      <alignment horizontal="center"/>
    </xf>
    <xf numFmtId="0" fontId="5" fillId="5" borderId="8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right"/>
    </xf>
    <xf numFmtId="0" fontId="1" fillId="7" borderId="4" xfId="0" applyFont="1" applyFill="1" applyBorder="1" applyAlignment="1"/>
    <xf numFmtId="0" fontId="5" fillId="0" borderId="8" xfId="0" applyFont="1" applyFill="1" applyBorder="1" applyAlignment="1">
      <alignment horizontal="center"/>
    </xf>
    <xf numFmtId="0" fontId="5" fillId="0" borderId="10" xfId="0" applyFont="1" applyFill="1" applyBorder="1" applyAlignment="1">
      <alignment horizontal="center"/>
    </xf>
    <xf numFmtId="0" fontId="2" fillId="4" borderId="1" xfId="0" applyFont="1" applyFill="1" applyBorder="1"/>
    <xf numFmtId="0" fontId="2" fillId="6" borderId="1" xfId="0" applyFont="1" applyFill="1" applyBorder="1"/>
    <xf numFmtId="0" fontId="2" fillId="7" borderId="1" xfId="0" applyFont="1" applyFill="1" applyBorder="1"/>
    <xf numFmtId="0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19</xdr:col>
      <xdr:colOff>895350</xdr:colOff>
      <xdr:row>49</xdr:row>
      <xdr:rowOff>104775</xdr:rowOff>
    </xdr:to>
    <xdr:sp macro="" textlink="">
      <xdr:nvSpPr>
        <xdr:cNvPr id="1079" name="Rectangle 55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19</xdr:col>
      <xdr:colOff>895350</xdr:colOff>
      <xdr:row>49</xdr:row>
      <xdr:rowOff>104775</xdr:rowOff>
    </xdr:to>
    <xdr:sp macro="" textlink="">
      <xdr:nvSpPr>
        <xdr:cNvPr id="2" name="AutoShape 55"/>
        <xdr:cNvSpPr>
          <a:spLocks noChangeArrowheads="1"/>
        </xdr:cNvSpPr>
      </xdr:nvSpPr>
      <xdr:spPr bwMode="auto">
        <a:xfrm>
          <a:off x="0" y="0"/>
          <a:ext cx="790575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895350</xdr:colOff>
      <xdr:row>49</xdr:row>
      <xdr:rowOff>104775</xdr:rowOff>
    </xdr:to>
    <xdr:sp macro="" textlink="">
      <xdr:nvSpPr>
        <xdr:cNvPr id="3" name="AutoShape 55"/>
        <xdr:cNvSpPr>
          <a:spLocks noChangeArrowheads="1"/>
        </xdr:cNvSpPr>
      </xdr:nvSpPr>
      <xdr:spPr bwMode="auto">
        <a:xfrm>
          <a:off x="0" y="0"/>
          <a:ext cx="5886450" cy="80772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895350</xdr:colOff>
      <xdr:row>49</xdr:row>
      <xdr:rowOff>104775</xdr:rowOff>
    </xdr:to>
    <xdr:sp macro="" textlink="">
      <xdr:nvSpPr>
        <xdr:cNvPr id="4" name="AutoShape 55"/>
        <xdr:cNvSpPr>
          <a:spLocks noChangeArrowheads="1"/>
        </xdr:cNvSpPr>
      </xdr:nvSpPr>
      <xdr:spPr bwMode="auto">
        <a:xfrm>
          <a:off x="0" y="0"/>
          <a:ext cx="5886450" cy="80772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895350</xdr:colOff>
      <xdr:row>49</xdr:row>
      <xdr:rowOff>104775</xdr:rowOff>
    </xdr:to>
    <xdr:sp macro="" textlink="">
      <xdr:nvSpPr>
        <xdr:cNvPr id="5" name="AutoShape 55"/>
        <xdr:cNvSpPr>
          <a:spLocks noChangeArrowheads="1"/>
        </xdr:cNvSpPr>
      </xdr:nvSpPr>
      <xdr:spPr bwMode="auto">
        <a:xfrm>
          <a:off x="0" y="0"/>
          <a:ext cx="4191000" cy="80772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39</xdr:row>
          <xdr:rowOff>19050</xdr:rowOff>
        </xdr:from>
        <xdr:to>
          <xdr:col>14</xdr:col>
          <xdr:colOff>600075</xdr:colOff>
          <xdr:row>43</xdr:row>
          <xdr:rowOff>57150</xdr:rowOff>
        </xdr:to>
        <xdr:sp macro="" textlink="">
          <xdr:nvSpPr>
            <xdr:cNvPr id="2057" name="Object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T199"/>
  <sheetViews>
    <sheetView tabSelected="1" zoomScaleNormal="100"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B196" sqref="B196:C199"/>
    </sheetView>
  </sheetViews>
  <sheetFormatPr defaultColWidth="14.42578125" defaultRowHeight="15.75" customHeight="1" x14ac:dyDescent="0.2"/>
  <cols>
    <col min="1" max="1" width="4.28515625" customWidth="1"/>
    <col min="2" max="2" width="15.7109375" customWidth="1"/>
    <col min="3" max="3" width="24" customWidth="1"/>
    <col min="4" max="4" width="29.140625" customWidth="1"/>
    <col min="5" max="5" width="9.7109375" style="5" customWidth="1"/>
    <col min="6" max="6" width="9" style="5" customWidth="1"/>
    <col min="7" max="12" width="3.42578125" customWidth="1"/>
    <col min="13" max="13" width="13.28515625" style="5" customWidth="1"/>
    <col min="14" max="14" width="12.28515625" customWidth="1"/>
    <col min="15" max="15" width="15.140625" style="20" customWidth="1"/>
    <col min="16" max="16" width="7" customWidth="1"/>
    <col min="17" max="17" width="11.5703125" customWidth="1"/>
    <col min="18" max="18" width="15.140625" style="20" customWidth="1"/>
    <col min="19" max="19" width="7.140625" customWidth="1"/>
    <col min="20" max="20" width="15.85546875" customWidth="1"/>
    <col min="21" max="21" width="15.140625" style="20" customWidth="1"/>
    <col min="22" max="22" width="7.28515625" customWidth="1"/>
    <col min="23" max="23" width="12" customWidth="1"/>
    <col min="24" max="24" width="15.140625" style="20" customWidth="1"/>
    <col min="25" max="25" width="6.5703125" customWidth="1"/>
    <col min="26" max="26" width="12.28515625" customWidth="1"/>
    <col min="27" max="27" width="15.140625" style="20" customWidth="1"/>
    <col min="28" max="28" width="6.85546875" customWidth="1"/>
    <col min="29" max="29" width="21.5703125" customWidth="1"/>
    <col min="30" max="30" width="7" customWidth="1"/>
    <col min="31" max="31" width="21.5703125" customWidth="1"/>
    <col min="32" max="32" width="6.5703125" customWidth="1"/>
    <col min="33" max="33" width="15.5703125" customWidth="1"/>
    <col min="34" max="34" width="15.140625" customWidth="1"/>
    <col min="35" max="35" width="7.85546875" customWidth="1"/>
    <col min="36" max="36" width="21.5703125" customWidth="1"/>
    <col min="37" max="37" width="15.28515625" customWidth="1"/>
    <col min="38" max="38" width="7.5703125" customWidth="1"/>
    <col min="39" max="39" width="13.28515625" customWidth="1"/>
    <col min="40" max="40" width="15" style="27" customWidth="1"/>
    <col min="41" max="41" width="11.140625" customWidth="1"/>
    <col min="42" max="42" width="12.42578125" customWidth="1"/>
    <col min="43" max="43" width="12.28515625" customWidth="1"/>
    <col min="44" max="44" width="4" customWidth="1"/>
    <col min="45" max="45" width="4.28515625" customWidth="1"/>
    <col min="46" max="46" width="3.85546875" customWidth="1"/>
  </cols>
  <sheetData>
    <row r="1" spans="1:46" ht="15.75" customHeight="1" thickBot="1" x14ac:dyDescent="0.25">
      <c r="A1" s="2" t="s">
        <v>2008</v>
      </c>
    </row>
    <row r="2" spans="1:46" ht="12.75" x14ac:dyDescent="0.2">
      <c r="A2" s="55" t="s">
        <v>2007</v>
      </c>
      <c r="B2" s="30" t="s">
        <v>0</v>
      </c>
      <c r="C2" s="30" t="s">
        <v>1</v>
      </c>
      <c r="D2" s="30" t="s">
        <v>2</v>
      </c>
      <c r="E2" s="31" t="s">
        <v>3</v>
      </c>
      <c r="F2" s="31" t="s">
        <v>2009</v>
      </c>
      <c r="G2" s="3" t="s">
        <v>2010</v>
      </c>
      <c r="H2" s="3" t="s">
        <v>2011</v>
      </c>
      <c r="I2" s="3" t="s">
        <v>2012</v>
      </c>
      <c r="J2" s="3" t="s">
        <v>2013</v>
      </c>
      <c r="K2" s="3" t="s">
        <v>2014</v>
      </c>
      <c r="L2" s="3" t="s">
        <v>2015</v>
      </c>
      <c r="M2" s="6" t="s">
        <v>2016</v>
      </c>
      <c r="N2" s="30" t="s">
        <v>4</v>
      </c>
      <c r="O2" s="21" t="s">
        <v>2078</v>
      </c>
      <c r="P2" s="18" t="s">
        <v>2079</v>
      </c>
      <c r="Q2" s="32" t="s">
        <v>5</v>
      </c>
      <c r="R2" s="21" t="s">
        <v>2078</v>
      </c>
      <c r="S2" s="18" t="s">
        <v>2079</v>
      </c>
      <c r="T2" s="32" t="s">
        <v>6</v>
      </c>
      <c r="U2" s="21" t="s">
        <v>2078</v>
      </c>
      <c r="V2" s="18" t="s">
        <v>2079</v>
      </c>
      <c r="W2" s="30" t="s">
        <v>7</v>
      </c>
      <c r="X2" s="21" t="s">
        <v>2078</v>
      </c>
      <c r="Y2" s="18" t="s">
        <v>2079</v>
      </c>
      <c r="Z2" s="30" t="s">
        <v>8</v>
      </c>
      <c r="AA2" s="21" t="s">
        <v>2078</v>
      </c>
      <c r="AB2" s="18" t="s">
        <v>2079</v>
      </c>
      <c r="AC2" s="30" t="s">
        <v>9</v>
      </c>
      <c r="AD2" s="18" t="s">
        <v>2079</v>
      </c>
      <c r="AE2" s="30" t="s">
        <v>10</v>
      </c>
      <c r="AF2" s="18" t="s">
        <v>2079</v>
      </c>
      <c r="AG2" s="30" t="s">
        <v>11</v>
      </c>
      <c r="AH2" s="21" t="s">
        <v>2078</v>
      </c>
      <c r="AI2" s="18" t="s">
        <v>2079</v>
      </c>
      <c r="AJ2" s="30" t="s">
        <v>12</v>
      </c>
      <c r="AK2" s="21" t="s">
        <v>2078</v>
      </c>
      <c r="AL2" s="18" t="s">
        <v>2079</v>
      </c>
      <c r="AM2" s="30" t="s">
        <v>13</v>
      </c>
      <c r="AN2" s="28" t="s">
        <v>2078</v>
      </c>
      <c r="AO2" s="33" t="s">
        <v>2079</v>
      </c>
      <c r="AP2" s="33" t="s">
        <v>2084</v>
      </c>
      <c r="AQ2" s="9" t="s">
        <v>2085</v>
      </c>
      <c r="AR2" s="9">
        <v>12</v>
      </c>
      <c r="AS2" s="9" t="s">
        <v>2086</v>
      </c>
      <c r="AT2" s="9">
        <v>12</v>
      </c>
    </row>
    <row r="3" spans="1:46" ht="12.75" x14ac:dyDescent="0.2">
      <c r="A3" s="34">
        <v>1</v>
      </c>
      <c r="B3" s="35">
        <v>41957.763889571761</v>
      </c>
      <c r="C3" s="36" t="s">
        <v>14</v>
      </c>
      <c r="D3" s="36" t="s">
        <v>15</v>
      </c>
      <c r="E3" s="37">
        <v>239381</v>
      </c>
      <c r="F3" s="37">
        <v>1</v>
      </c>
      <c r="G3" s="4">
        <f t="shared" ref="G3:G34" si="0">INT(E3/100000)</f>
        <v>2</v>
      </c>
      <c r="H3" s="4">
        <f t="shared" ref="H3:H34" si="1">INT(($E3-100000*G3)/10000)</f>
        <v>3</v>
      </c>
      <c r="I3" s="4">
        <f t="shared" ref="I3:I34" si="2">INT(($E3-100000*G3-10000*H3)/1000)</f>
        <v>9</v>
      </c>
      <c r="J3" s="4">
        <f t="shared" ref="J3:J34" si="3">INT(($E3-100000*$G3-10000*$H3-1000*$I3)/100)</f>
        <v>3</v>
      </c>
      <c r="K3" s="4">
        <f t="shared" ref="K3:K34" si="4">INT(($E3-100000*$G3-10000*$H3-1000*$I3-100*$J3)/10)</f>
        <v>8</v>
      </c>
      <c r="L3" s="4">
        <f t="shared" ref="L3:L34" si="5">INT(($E3-100000*$G3-10000*$H3-1000*$I3-100*$J3-10*$K3))</f>
        <v>1</v>
      </c>
      <c r="M3" s="7">
        <v>2</v>
      </c>
      <c r="N3" s="36" t="s">
        <v>16</v>
      </c>
      <c r="O3" s="22">
        <f t="shared" ref="O3:O34" si="6">10*LOG10(1/(0.01+L3/100))</f>
        <v>16.989700043360187</v>
      </c>
      <c r="P3" s="7">
        <f t="shared" ref="P3:P34" si="7">IF(N3="",0,IF(EXACT(RIGHT(N3,2),"dB"),IF(ABS(VALUE(LEFT(N3,FIND(" ",N3,1)))-O3)&lt;=0.5,1,-1),-1))</f>
        <v>1</v>
      </c>
      <c r="Q3" s="36" t="s">
        <v>17</v>
      </c>
      <c r="R3" s="22">
        <f t="shared" ref="R3:R34" si="8">20*LOG10((200+K3*10+L3)*(200+J3*10+K3))-44</f>
        <v>52.505665539231842</v>
      </c>
      <c r="S3" s="7">
        <f t="shared" ref="S3:S34" si="9">IF(Q3="",0,IF(EXACT(RIGHT(Q3,2),"dB"),IF(ABS(VALUE(LEFT(Q3,FIND(" ",Q3,1)))-R3)&lt;=0.5,1,-1),-1))</f>
        <v>1</v>
      </c>
      <c r="T3" s="38" t="s">
        <v>18</v>
      </c>
      <c r="U3" s="22">
        <f t="shared" ref="U3:U34" si="10">Fcr/((10+L3)*Rho)</f>
        <v>1418.1818181818182</v>
      </c>
      <c r="V3" s="7">
        <f t="shared" ref="V3:V34" si="11">IF(T3="",0,IF(EXACT(RIGHT(T3,2),"Hz"),IF(ABS(VALUE(LEFT(T3,FIND(" ",T3,1)))-U3)&lt;=1,1,-1),-1))</f>
        <v>1</v>
      </c>
      <c r="W3" s="36" t="s">
        <v>19</v>
      </c>
      <c r="X3" s="22">
        <f t="shared" ref="X3:X34" si="12">(40+L3)-10*LOG10((10+K3)*(0.5+K3/10)/(0.16*(100+I3*10+J3)))</f>
        <v>42.204614342535557</v>
      </c>
      <c r="Y3" s="7">
        <f t="shared" ref="Y3:Y34" si="13">IF(W3="",0,IF(EXACT(RIGHT(W3,2),"dB"),IF(ABS(VALUE(LEFT(W3,FIND(" ",W3,1)))-X3)&lt;=0.5,1,-1),-1))</f>
        <v>1</v>
      </c>
      <c r="Z3" s="36" t="s">
        <v>20</v>
      </c>
      <c r="AA3" s="22">
        <f t="shared" ref="AA3:AA34" si="14">(100+L3)-(50+K3)+10*LOG10((5+J3)/(10+I3))</f>
        <v>39.243363860391149</v>
      </c>
      <c r="AB3" s="7">
        <f t="shared" ref="AB3:AB34" si="15">IF(Z3="",0,IF(EXACT(RIGHT(Z3,2),"dB"),IF(ABS(VALUE(LEFT(Z3,FIND(" ",Z3,1)))-AA3)&lt;=0.5,1,-1),-1))</f>
        <v>1</v>
      </c>
      <c r="AC3" s="36" t="s">
        <v>21</v>
      </c>
      <c r="AD3" s="7">
        <f t="shared" ref="AD3:AD34" si="16">IF(AC3="",0,IF(AC3="only for internal vertical or horizontal partitions which separate two independent apartments",1,-1))</f>
        <v>1</v>
      </c>
      <c r="AE3" s="36" t="s">
        <v>22</v>
      </c>
      <c r="AF3" s="7">
        <f t="shared" ref="AF3:AF34" si="17">IF(AE3="",0,IF(AE3="pushed up at 1 dB step until the sum of unfavourable deviations becomes smaller than 32 dB",1,-1))</f>
        <v>1</v>
      </c>
      <c r="AG3" s="36" t="s">
        <v>23</v>
      </c>
      <c r="AH3" s="22">
        <f t="shared" ref="AH3:AH34" si="18">10*LOG10((14*10^((60+L3)/10)+2*10^(((50+K3)+5)/10)+8*10^((50+J3+10)/10))/24)</f>
        <v>61.947175538024723</v>
      </c>
      <c r="AI3" s="7">
        <f t="shared" ref="AI3:AI34" si="19">IF(AG3="",0,IF(EXACT(RIGHT(AG3,5),"dB(A)"),IF(ABS(VALUE(LEFT(AG3,FIND(" ",AG3,1)))-AH3)&lt;=0.5,1,-1),-1))</f>
        <v>1</v>
      </c>
      <c r="AJ3" s="36" t="s">
        <v>24</v>
      </c>
      <c r="AK3" s="22">
        <f t="shared" ref="AK3:AK34" si="20">10^((65+L3+6+10*LOG10(25)-(35+5*(1+INT(K3/2)))-6)/10)</f>
        <v>99.526792638374388</v>
      </c>
      <c r="AL3" s="7">
        <f t="shared" ref="AL3:AL34" si="21">IF(AJ3="",0,IF(EXACT(RIGHT(AJ3,1),"m"),IF(AND(ABS(VALUE(LEFT(AJ3,FIND(" ",AJ3,1)))-AK3)/AK3&lt;=0.03,(VALUE(LEFT(AJ3,FIND(" ",AJ3,1)))-AK3)&gt;=-5),1,-1),-1))</f>
        <v>1</v>
      </c>
      <c r="AM3" s="36">
        <v>22</v>
      </c>
      <c r="AN3" s="29">
        <f t="shared" ref="AN3:AN34" si="22">INT((100+K3*10+L3)*10^(-(5+K3/2)/10))</f>
        <v>22</v>
      </c>
      <c r="AO3" s="39">
        <f t="shared" ref="AO3:AO34" si="23">IF(AM3="",0,IF(AND(ABS(AM3-AN3)&lt;=0.5,AM3&lt;=AN3),1,-1))</f>
        <v>1</v>
      </c>
      <c r="AP3" s="54">
        <f t="shared" ref="AP3:AP34" si="24">M3+P3+S3+V3+Y3+AB3+AD3+AF3+AI3+AL3+AO3</f>
        <v>12</v>
      </c>
    </row>
    <row r="4" spans="1:46" ht="12.75" x14ac:dyDescent="0.2">
      <c r="A4" s="34">
        <v>2</v>
      </c>
      <c r="B4" s="35">
        <v>41957.765876655089</v>
      </c>
      <c r="C4" s="36" t="s">
        <v>25</v>
      </c>
      <c r="D4" s="36" t="s">
        <v>26</v>
      </c>
      <c r="E4" s="37">
        <v>224023</v>
      </c>
      <c r="F4" s="37">
        <v>1</v>
      </c>
      <c r="G4" s="4">
        <f t="shared" si="0"/>
        <v>2</v>
      </c>
      <c r="H4" s="4">
        <f t="shared" si="1"/>
        <v>2</v>
      </c>
      <c r="I4" s="4">
        <f t="shared" si="2"/>
        <v>4</v>
      </c>
      <c r="J4" s="4">
        <f t="shared" si="3"/>
        <v>0</v>
      </c>
      <c r="K4" s="4">
        <f t="shared" si="4"/>
        <v>2</v>
      </c>
      <c r="L4" s="4">
        <f t="shared" si="5"/>
        <v>3</v>
      </c>
      <c r="M4" s="7">
        <v>2</v>
      </c>
      <c r="N4" s="36" t="s">
        <v>27</v>
      </c>
      <c r="O4" s="22">
        <f t="shared" si="6"/>
        <v>13.979400086720377</v>
      </c>
      <c r="P4" s="7">
        <f t="shared" si="7"/>
        <v>1</v>
      </c>
      <c r="Q4" s="36" t="s">
        <v>28</v>
      </c>
      <c r="R4" s="22">
        <f t="shared" si="8"/>
        <v>49.073124649895675</v>
      </c>
      <c r="S4" s="7">
        <f t="shared" si="9"/>
        <v>1</v>
      </c>
      <c r="T4" s="36" t="s">
        <v>29</v>
      </c>
      <c r="U4" s="22">
        <f t="shared" si="10"/>
        <v>1200</v>
      </c>
      <c r="V4" s="7">
        <f t="shared" si="11"/>
        <v>1</v>
      </c>
      <c r="W4" s="38" t="s">
        <v>30</v>
      </c>
      <c r="X4" s="22">
        <f t="shared" si="12"/>
        <v>47.259687322722812</v>
      </c>
      <c r="Y4" s="7">
        <f t="shared" si="13"/>
        <v>1</v>
      </c>
      <c r="Z4" s="38" t="s">
        <v>31</v>
      </c>
      <c r="AA4" s="22">
        <f t="shared" si="14"/>
        <v>46.528419686577806</v>
      </c>
      <c r="AB4" s="7">
        <f t="shared" si="15"/>
        <v>1</v>
      </c>
      <c r="AC4" s="36" t="s">
        <v>32</v>
      </c>
      <c r="AD4" s="7">
        <f t="shared" si="16"/>
        <v>1</v>
      </c>
      <c r="AE4" s="36" t="s">
        <v>33</v>
      </c>
      <c r="AF4" s="7">
        <f t="shared" si="17"/>
        <v>1</v>
      </c>
      <c r="AG4" s="36" t="s">
        <v>34</v>
      </c>
      <c r="AH4" s="22">
        <f t="shared" si="18"/>
        <v>61.872391710100267</v>
      </c>
      <c r="AI4" s="7">
        <f t="shared" si="19"/>
        <v>1</v>
      </c>
      <c r="AJ4" s="36" t="s">
        <v>35</v>
      </c>
      <c r="AK4" s="22">
        <f t="shared" si="20"/>
        <v>4988.1557874221971</v>
      </c>
      <c r="AL4" s="7">
        <f t="shared" si="21"/>
        <v>1</v>
      </c>
      <c r="AM4" s="36">
        <v>30</v>
      </c>
      <c r="AN4" s="29">
        <f t="shared" si="22"/>
        <v>30</v>
      </c>
      <c r="AO4" s="39">
        <f t="shared" si="23"/>
        <v>1</v>
      </c>
      <c r="AP4" s="54">
        <f t="shared" si="24"/>
        <v>12</v>
      </c>
    </row>
    <row r="5" spans="1:46" ht="12.75" x14ac:dyDescent="0.2">
      <c r="A5" s="34">
        <v>3</v>
      </c>
      <c r="B5" s="35">
        <v>41957.757696076391</v>
      </c>
      <c r="C5" s="36" t="s">
        <v>794</v>
      </c>
      <c r="D5" s="36" t="s">
        <v>795</v>
      </c>
      <c r="E5" s="37">
        <v>231528</v>
      </c>
      <c r="F5" s="37">
        <v>1</v>
      </c>
      <c r="G5" s="4">
        <f t="shared" si="0"/>
        <v>2</v>
      </c>
      <c r="H5" s="4">
        <f t="shared" si="1"/>
        <v>3</v>
      </c>
      <c r="I5" s="4">
        <f t="shared" si="2"/>
        <v>1</v>
      </c>
      <c r="J5" s="4">
        <f t="shared" si="3"/>
        <v>5</v>
      </c>
      <c r="K5" s="4">
        <f t="shared" si="4"/>
        <v>2</v>
      </c>
      <c r="L5" s="4">
        <f t="shared" si="5"/>
        <v>8</v>
      </c>
      <c r="M5" s="7">
        <v>2</v>
      </c>
      <c r="N5" s="36" t="s">
        <v>796</v>
      </c>
      <c r="O5" s="22">
        <f t="shared" si="6"/>
        <v>10.45757490560675</v>
      </c>
      <c r="P5" s="7">
        <f t="shared" si="7"/>
        <v>1</v>
      </c>
      <c r="Q5" s="36" t="s">
        <v>797</v>
      </c>
      <c r="R5" s="22">
        <f t="shared" si="8"/>
        <v>51.186707755639958</v>
      </c>
      <c r="S5" s="7">
        <f t="shared" si="9"/>
        <v>1</v>
      </c>
      <c r="T5" s="38" t="s">
        <v>798</v>
      </c>
      <c r="U5" s="22">
        <f t="shared" si="10"/>
        <v>866.66666666666663</v>
      </c>
      <c r="V5" s="7">
        <f t="shared" si="11"/>
        <v>1</v>
      </c>
      <c r="W5" s="36" t="s">
        <v>799</v>
      </c>
      <c r="X5" s="22">
        <f t="shared" si="12"/>
        <v>51.405385369476548</v>
      </c>
      <c r="Y5" s="7">
        <f t="shared" si="13"/>
        <v>1</v>
      </c>
      <c r="Z5" s="36" t="s">
        <v>800</v>
      </c>
      <c r="AA5" s="22">
        <f t="shared" si="14"/>
        <v>55.586073148417746</v>
      </c>
      <c r="AB5" s="7">
        <f t="shared" si="15"/>
        <v>1</v>
      </c>
      <c r="AC5" s="36" t="s">
        <v>801</v>
      </c>
      <c r="AD5" s="7">
        <f t="shared" si="16"/>
        <v>1</v>
      </c>
      <c r="AE5" s="36" t="s">
        <v>802</v>
      </c>
      <c r="AF5" s="7">
        <f t="shared" si="17"/>
        <v>1</v>
      </c>
      <c r="AG5" s="36" t="s">
        <v>803</v>
      </c>
      <c r="AH5" s="22">
        <f t="shared" si="18"/>
        <v>66.791045690309758</v>
      </c>
      <c r="AI5" s="7">
        <f t="shared" si="19"/>
        <v>1</v>
      </c>
      <c r="AJ5" s="36" t="s">
        <v>804</v>
      </c>
      <c r="AK5" s="22">
        <f t="shared" si="20"/>
        <v>15773.933612004834</v>
      </c>
      <c r="AL5" s="7">
        <f t="shared" si="21"/>
        <v>1</v>
      </c>
      <c r="AM5" s="36">
        <v>32</v>
      </c>
      <c r="AN5" s="29">
        <f t="shared" si="22"/>
        <v>32</v>
      </c>
      <c r="AO5" s="39">
        <f t="shared" si="23"/>
        <v>1</v>
      </c>
      <c r="AP5" s="54">
        <f t="shared" si="24"/>
        <v>12</v>
      </c>
    </row>
    <row r="6" spans="1:46" ht="12.75" x14ac:dyDescent="0.2">
      <c r="A6" s="34">
        <v>4</v>
      </c>
      <c r="B6" s="35">
        <v>41957.758293854167</v>
      </c>
      <c r="C6" s="36" t="s">
        <v>805</v>
      </c>
      <c r="D6" s="36" t="s">
        <v>806</v>
      </c>
      <c r="E6" s="37">
        <v>232688</v>
      </c>
      <c r="F6" s="37">
        <v>1</v>
      </c>
      <c r="G6" s="4">
        <f t="shared" si="0"/>
        <v>2</v>
      </c>
      <c r="H6" s="4">
        <f t="shared" si="1"/>
        <v>3</v>
      </c>
      <c r="I6" s="4">
        <f t="shared" si="2"/>
        <v>2</v>
      </c>
      <c r="J6" s="4">
        <f t="shared" si="3"/>
        <v>6</v>
      </c>
      <c r="K6" s="4">
        <f t="shared" si="4"/>
        <v>8</v>
      </c>
      <c r="L6" s="4">
        <f t="shared" si="5"/>
        <v>8</v>
      </c>
      <c r="M6" s="7">
        <v>2</v>
      </c>
      <c r="N6" s="36" t="s">
        <v>807</v>
      </c>
      <c r="O6" s="22">
        <f t="shared" si="6"/>
        <v>10.45757490560675</v>
      </c>
      <c r="P6" s="7">
        <f t="shared" si="7"/>
        <v>1</v>
      </c>
      <c r="Q6" s="36" t="s">
        <v>808</v>
      </c>
      <c r="R6" s="22">
        <f t="shared" si="8"/>
        <v>53.750545635760403</v>
      </c>
      <c r="S6" s="7">
        <f t="shared" si="9"/>
        <v>1</v>
      </c>
      <c r="T6" s="36" t="s">
        <v>809</v>
      </c>
      <c r="U6" s="22">
        <f t="shared" si="10"/>
        <v>866.66666666666663</v>
      </c>
      <c r="V6" s="7">
        <f t="shared" si="11"/>
        <v>1</v>
      </c>
      <c r="W6" s="36" t="s">
        <v>810</v>
      </c>
      <c r="X6" s="22">
        <f t="shared" si="12"/>
        <v>47.35274670363345</v>
      </c>
      <c r="Y6" s="7">
        <f t="shared" si="13"/>
        <v>1</v>
      </c>
      <c r="Z6" s="36" t="s">
        <v>811</v>
      </c>
      <c r="AA6" s="22">
        <f t="shared" si="14"/>
        <v>49.622114391106003</v>
      </c>
      <c r="AB6" s="7">
        <f t="shared" si="15"/>
        <v>1</v>
      </c>
      <c r="AC6" s="36" t="s">
        <v>812</v>
      </c>
      <c r="AD6" s="7">
        <f t="shared" si="16"/>
        <v>1</v>
      </c>
      <c r="AE6" s="36" t="s">
        <v>813</v>
      </c>
      <c r="AF6" s="7">
        <f t="shared" si="17"/>
        <v>1</v>
      </c>
      <c r="AG6" s="36" t="s">
        <v>814</v>
      </c>
      <c r="AH6" s="22">
        <f t="shared" si="18"/>
        <v>67.138163744593996</v>
      </c>
      <c r="AI6" s="7">
        <f t="shared" si="19"/>
        <v>1</v>
      </c>
      <c r="AJ6" s="36" t="s">
        <v>815</v>
      </c>
      <c r="AK6" s="22">
        <f t="shared" si="20"/>
        <v>498.81557874222005</v>
      </c>
      <c r="AL6" s="7">
        <f t="shared" si="21"/>
        <v>1</v>
      </c>
      <c r="AM6" s="36">
        <v>23</v>
      </c>
      <c r="AN6" s="29">
        <f t="shared" si="22"/>
        <v>23</v>
      </c>
      <c r="AO6" s="39">
        <f t="shared" si="23"/>
        <v>1</v>
      </c>
      <c r="AP6" s="54">
        <f t="shared" si="24"/>
        <v>12</v>
      </c>
    </row>
    <row r="7" spans="1:46" ht="12.75" x14ac:dyDescent="0.2">
      <c r="A7" s="34">
        <v>5</v>
      </c>
      <c r="B7" s="35">
        <v>41957.759379699077</v>
      </c>
      <c r="C7" s="36" t="s">
        <v>880</v>
      </c>
      <c r="D7" s="36" t="s">
        <v>881</v>
      </c>
      <c r="E7" s="37">
        <v>242673</v>
      </c>
      <c r="F7" s="37">
        <v>1</v>
      </c>
      <c r="G7" s="4">
        <f t="shared" si="0"/>
        <v>2</v>
      </c>
      <c r="H7" s="4">
        <f t="shared" si="1"/>
        <v>4</v>
      </c>
      <c r="I7" s="4">
        <f t="shared" si="2"/>
        <v>2</v>
      </c>
      <c r="J7" s="4">
        <f t="shared" si="3"/>
        <v>6</v>
      </c>
      <c r="K7" s="4">
        <f t="shared" si="4"/>
        <v>7</v>
      </c>
      <c r="L7" s="4">
        <f t="shared" si="5"/>
        <v>3</v>
      </c>
      <c r="M7" s="7">
        <v>2</v>
      </c>
      <c r="N7" s="36" t="s">
        <v>882</v>
      </c>
      <c r="O7" s="22">
        <f t="shared" si="6"/>
        <v>13.979400086720377</v>
      </c>
      <c r="P7" s="7">
        <f t="shared" si="7"/>
        <v>1</v>
      </c>
      <c r="Q7" s="36" t="s">
        <v>883</v>
      </c>
      <c r="R7" s="22">
        <f t="shared" si="8"/>
        <v>53.253478168106625</v>
      </c>
      <c r="S7" s="7">
        <f t="shared" si="9"/>
        <v>1</v>
      </c>
      <c r="T7" s="36" t="s">
        <v>884</v>
      </c>
      <c r="U7" s="22">
        <f t="shared" si="10"/>
        <v>1200</v>
      </c>
      <c r="V7" s="7">
        <f t="shared" si="11"/>
        <v>1</v>
      </c>
      <c r="W7" s="36" t="s">
        <v>885</v>
      </c>
      <c r="X7" s="22">
        <f t="shared" si="12"/>
        <v>42.948603603475888</v>
      </c>
      <c r="Y7" s="7">
        <f t="shared" si="13"/>
        <v>1</v>
      </c>
      <c r="Z7" s="36" t="s">
        <v>886</v>
      </c>
      <c r="AA7" s="22">
        <f t="shared" si="14"/>
        <v>45.622114391106003</v>
      </c>
      <c r="AB7" s="7">
        <f t="shared" si="15"/>
        <v>1</v>
      </c>
      <c r="AC7" s="36" t="s">
        <v>887</v>
      </c>
      <c r="AD7" s="7">
        <f t="shared" si="16"/>
        <v>1</v>
      </c>
      <c r="AE7" s="36" t="s">
        <v>888</v>
      </c>
      <c r="AF7" s="7">
        <f t="shared" si="17"/>
        <v>1</v>
      </c>
      <c r="AG7" s="36" t="s">
        <v>889</v>
      </c>
      <c r="AH7" s="22">
        <f t="shared" si="18"/>
        <v>64.187985143794876</v>
      </c>
      <c r="AI7" s="7">
        <f t="shared" si="19"/>
        <v>1</v>
      </c>
      <c r="AJ7" s="36" t="s">
        <v>890</v>
      </c>
      <c r="AK7" s="22">
        <f t="shared" si="20"/>
        <v>498.81557874222005</v>
      </c>
      <c r="AL7" s="7">
        <f t="shared" si="21"/>
        <v>1</v>
      </c>
      <c r="AM7" s="36">
        <v>24</v>
      </c>
      <c r="AN7" s="29">
        <f t="shared" si="22"/>
        <v>24</v>
      </c>
      <c r="AO7" s="39">
        <f t="shared" si="23"/>
        <v>1</v>
      </c>
      <c r="AP7" s="54">
        <f t="shared" si="24"/>
        <v>12</v>
      </c>
    </row>
    <row r="8" spans="1:46" ht="12.75" x14ac:dyDescent="0.2">
      <c r="A8" s="34">
        <v>6</v>
      </c>
      <c r="B8" s="35">
        <v>41957.760893923609</v>
      </c>
      <c r="C8" s="36" t="s">
        <v>901</v>
      </c>
      <c r="D8" s="36" t="s">
        <v>902</v>
      </c>
      <c r="E8" s="37">
        <v>243652</v>
      </c>
      <c r="F8" s="37">
        <v>1</v>
      </c>
      <c r="G8" s="4">
        <f t="shared" si="0"/>
        <v>2</v>
      </c>
      <c r="H8" s="4">
        <f t="shared" si="1"/>
        <v>4</v>
      </c>
      <c r="I8" s="4">
        <f t="shared" si="2"/>
        <v>3</v>
      </c>
      <c r="J8" s="4">
        <f t="shared" si="3"/>
        <v>6</v>
      </c>
      <c r="K8" s="4">
        <f t="shared" si="4"/>
        <v>5</v>
      </c>
      <c r="L8" s="4">
        <f t="shared" si="5"/>
        <v>2</v>
      </c>
      <c r="M8" s="7">
        <v>2</v>
      </c>
      <c r="N8" s="36" t="s">
        <v>903</v>
      </c>
      <c r="O8" s="22">
        <f t="shared" si="6"/>
        <v>15.228787452803376</v>
      </c>
      <c r="P8" s="7">
        <f t="shared" si="7"/>
        <v>1</v>
      </c>
      <c r="Q8" s="36" t="s">
        <v>904</v>
      </c>
      <c r="R8" s="22">
        <f t="shared" si="8"/>
        <v>52.492928294367033</v>
      </c>
      <c r="S8" s="7">
        <f t="shared" si="9"/>
        <v>1</v>
      </c>
      <c r="T8" s="36" t="s">
        <v>905</v>
      </c>
      <c r="U8" s="22">
        <f t="shared" si="10"/>
        <v>1300</v>
      </c>
      <c r="V8" s="7">
        <f t="shared" si="11"/>
        <v>1</v>
      </c>
      <c r="W8" s="36" t="s">
        <v>906</v>
      </c>
      <c r="X8" s="22">
        <f t="shared" si="12"/>
        <v>43.615676319704612</v>
      </c>
      <c r="Y8" s="7">
        <f t="shared" si="13"/>
        <v>1</v>
      </c>
      <c r="Z8" s="36" t="s">
        <v>907</v>
      </c>
      <c r="AA8" s="22">
        <f t="shared" si="14"/>
        <v>46.274493328513884</v>
      </c>
      <c r="AB8" s="7">
        <f t="shared" si="15"/>
        <v>1</v>
      </c>
      <c r="AC8" s="36" t="s">
        <v>908</v>
      </c>
      <c r="AD8" s="7">
        <f t="shared" si="16"/>
        <v>1</v>
      </c>
      <c r="AE8" s="36" t="s">
        <v>909</v>
      </c>
      <c r="AF8" s="7">
        <f t="shared" si="17"/>
        <v>1</v>
      </c>
      <c r="AG8" s="36" t="s">
        <v>910</v>
      </c>
      <c r="AH8" s="22">
        <f t="shared" si="18"/>
        <v>63.682642422461257</v>
      </c>
      <c r="AI8" s="7">
        <f t="shared" si="19"/>
        <v>1</v>
      </c>
      <c r="AJ8" s="36" t="s">
        <v>911</v>
      </c>
      <c r="AK8" s="22">
        <f t="shared" si="20"/>
        <v>1252.9680840681817</v>
      </c>
      <c r="AL8" s="7">
        <f t="shared" si="21"/>
        <v>1</v>
      </c>
      <c r="AM8" s="36">
        <v>27</v>
      </c>
      <c r="AN8" s="29">
        <f t="shared" si="22"/>
        <v>27</v>
      </c>
      <c r="AO8" s="39">
        <f t="shared" si="23"/>
        <v>1</v>
      </c>
      <c r="AP8" s="54">
        <f t="shared" si="24"/>
        <v>12</v>
      </c>
    </row>
    <row r="9" spans="1:46" ht="12.75" x14ac:dyDescent="0.2">
      <c r="A9" s="34">
        <v>7</v>
      </c>
      <c r="B9" s="35">
        <v>41957.76121986111</v>
      </c>
      <c r="C9" s="36" t="s">
        <v>934</v>
      </c>
      <c r="D9" s="36" t="s">
        <v>935</v>
      </c>
      <c r="E9" s="37">
        <v>240116</v>
      </c>
      <c r="F9" s="37">
        <v>1</v>
      </c>
      <c r="G9" s="4">
        <f t="shared" si="0"/>
        <v>2</v>
      </c>
      <c r="H9" s="4">
        <f t="shared" si="1"/>
        <v>4</v>
      </c>
      <c r="I9" s="4">
        <f t="shared" si="2"/>
        <v>0</v>
      </c>
      <c r="J9" s="4">
        <f t="shared" si="3"/>
        <v>1</v>
      </c>
      <c r="K9" s="4">
        <f t="shared" si="4"/>
        <v>1</v>
      </c>
      <c r="L9" s="4">
        <f t="shared" si="5"/>
        <v>6</v>
      </c>
      <c r="M9" s="7">
        <v>2</v>
      </c>
      <c r="N9" s="36" t="s">
        <v>936</v>
      </c>
      <c r="O9" s="22">
        <f t="shared" si="6"/>
        <v>11.549019599857433</v>
      </c>
      <c r="P9" s="7">
        <f t="shared" si="7"/>
        <v>1</v>
      </c>
      <c r="Q9" s="36" t="s">
        <v>937</v>
      </c>
      <c r="R9" s="22">
        <f t="shared" si="8"/>
        <v>49.174724128972471</v>
      </c>
      <c r="S9" s="7">
        <f t="shared" si="9"/>
        <v>1</v>
      </c>
      <c r="T9" s="36" t="s">
        <v>938</v>
      </c>
      <c r="U9" s="22">
        <f t="shared" si="10"/>
        <v>975</v>
      </c>
      <c r="V9" s="7">
        <f t="shared" si="11"/>
        <v>1</v>
      </c>
      <c r="W9" s="36" t="s">
        <v>939</v>
      </c>
      <c r="X9" s="22">
        <f t="shared" si="12"/>
        <v>49.888974208966985</v>
      </c>
      <c r="Y9" s="7">
        <f t="shared" si="13"/>
        <v>1</v>
      </c>
      <c r="Z9" s="36" t="s">
        <v>940</v>
      </c>
      <c r="AA9" s="22">
        <f t="shared" si="14"/>
        <v>52.781512503836439</v>
      </c>
      <c r="AB9" s="7">
        <f t="shared" si="15"/>
        <v>1</v>
      </c>
      <c r="AC9" s="36" t="s">
        <v>941</v>
      </c>
      <c r="AD9" s="7">
        <f t="shared" si="16"/>
        <v>1</v>
      </c>
      <c r="AE9" s="36" t="s">
        <v>942</v>
      </c>
      <c r="AF9" s="7">
        <f t="shared" si="17"/>
        <v>1</v>
      </c>
      <c r="AG9" s="36" t="s">
        <v>943</v>
      </c>
      <c r="AH9" s="22">
        <f t="shared" si="18"/>
        <v>64.432800818461132</v>
      </c>
      <c r="AI9" s="7">
        <f t="shared" si="19"/>
        <v>1</v>
      </c>
      <c r="AJ9" s="36" t="s">
        <v>944</v>
      </c>
      <c r="AK9" s="22">
        <f t="shared" si="20"/>
        <v>31473.13529485415</v>
      </c>
      <c r="AL9" s="7">
        <f t="shared" si="21"/>
        <v>1</v>
      </c>
      <c r="AM9" s="36">
        <v>32</v>
      </c>
      <c r="AN9" s="29">
        <f t="shared" si="22"/>
        <v>32</v>
      </c>
      <c r="AO9" s="39">
        <f t="shared" si="23"/>
        <v>1</v>
      </c>
      <c r="AP9" s="54">
        <f t="shared" si="24"/>
        <v>12</v>
      </c>
    </row>
    <row r="10" spans="1:46" ht="12.75" x14ac:dyDescent="0.2">
      <c r="A10" s="34">
        <v>8</v>
      </c>
      <c r="B10" s="35">
        <v>41957.761656122682</v>
      </c>
      <c r="C10" s="36" t="s">
        <v>997</v>
      </c>
      <c r="D10" s="36" t="s">
        <v>998</v>
      </c>
      <c r="E10" s="37">
        <v>242329</v>
      </c>
      <c r="F10" s="37">
        <v>1</v>
      </c>
      <c r="G10" s="4">
        <f t="shared" si="0"/>
        <v>2</v>
      </c>
      <c r="H10" s="4">
        <f t="shared" si="1"/>
        <v>4</v>
      </c>
      <c r="I10" s="4">
        <f t="shared" si="2"/>
        <v>2</v>
      </c>
      <c r="J10" s="4">
        <f t="shared" si="3"/>
        <v>3</v>
      </c>
      <c r="K10" s="4">
        <f t="shared" si="4"/>
        <v>2</v>
      </c>
      <c r="L10" s="4">
        <f t="shared" si="5"/>
        <v>9</v>
      </c>
      <c r="M10" s="7">
        <v>2</v>
      </c>
      <c r="N10" s="36" t="s">
        <v>999</v>
      </c>
      <c r="O10" s="22">
        <f t="shared" si="6"/>
        <v>10</v>
      </c>
      <c r="P10" s="7">
        <f t="shared" si="7"/>
        <v>1</v>
      </c>
      <c r="Q10" s="36" t="s">
        <v>1000</v>
      </c>
      <c r="R10" s="22">
        <f t="shared" si="8"/>
        <v>50.506469344615752</v>
      </c>
      <c r="S10" s="7">
        <f t="shared" si="9"/>
        <v>1</v>
      </c>
      <c r="T10" s="36" t="s">
        <v>1001</v>
      </c>
      <c r="U10" s="22">
        <f t="shared" si="10"/>
        <v>821.0526315789474</v>
      </c>
      <c r="V10" s="7">
        <f t="shared" si="11"/>
        <v>1</v>
      </c>
      <c r="W10" s="36" t="s">
        <v>1002</v>
      </c>
      <c r="X10" s="22">
        <f t="shared" si="12"/>
        <v>52.697458080334414</v>
      </c>
      <c r="Y10" s="7">
        <f t="shared" si="13"/>
        <v>1</v>
      </c>
      <c r="Z10" s="36" t="s">
        <v>1003</v>
      </c>
      <c r="AA10" s="22">
        <f t="shared" si="14"/>
        <v>55.239087409443187</v>
      </c>
      <c r="AB10" s="7">
        <f t="shared" si="15"/>
        <v>1</v>
      </c>
      <c r="AC10" s="36" t="s">
        <v>1004</v>
      </c>
      <c r="AD10" s="7">
        <f t="shared" si="16"/>
        <v>1</v>
      </c>
      <c r="AE10" s="36" t="s">
        <v>1005</v>
      </c>
      <c r="AF10" s="7">
        <f t="shared" si="17"/>
        <v>1</v>
      </c>
      <c r="AG10" s="36" t="s">
        <v>1006</v>
      </c>
      <c r="AH10" s="22">
        <f t="shared" si="18"/>
        <v>67.275765855574974</v>
      </c>
      <c r="AI10" s="7">
        <f t="shared" si="19"/>
        <v>1</v>
      </c>
      <c r="AJ10" s="36" t="s">
        <v>1007</v>
      </c>
      <c r="AK10" s="22">
        <f t="shared" si="20"/>
        <v>19858.205868107056</v>
      </c>
      <c r="AL10" s="7">
        <f t="shared" si="21"/>
        <v>1</v>
      </c>
      <c r="AM10" s="36">
        <v>32</v>
      </c>
      <c r="AN10" s="29">
        <f t="shared" si="22"/>
        <v>32</v>
      </c>
      <c r="AO10" s="39">
        <f t="shared" si="23"/>
        <v>1</v>
      </c>
      <c r="AP10" s="54">
        <f t="shared" si="24"/>
        <v>12</v>
      </c>
    </row>
    <row r="11" spans="1:46" ht="12.75" x14ac:dyDescent="0.2">
      <c r="A11" s="34">
        <v>9</v>
      </c>
      <c r="B11" s="35">
        <v>41957.762167673609</v>
      </c>
      <c r="C11" s="36" t="s">
        <v>1096</v>
      </c>
      <c r="D11" s="36" t="s">
        <v>1097</v>
      </c>
      <c r="E11" s="37">
        <v>240612</v>
      </c>
      <c r="F11" s="37">
        <v>1</v>
      </c>
      <c r="G11" s="4">
        <f t="shared" si="0"/>
        <v>2</v>
      </c>
      <c r="H11" s="4">
        <f t="shared" si="1"/>
        <v>4</v>
      </c>
      <c r="I11" s="4">
        <f t="shared" si="2"/>
        <v>0</v>
      </c>
      <c r="J11" s="4">
        <f t="shared" si="3"/>
        <v>6</v>
      </c>
      <c r="K11" s="4">
        <f t="shared" si="4"/>
        <v>1</v>
      </c>
      <c r="L11" s="4">
        <f t="shared" si="5"/>
        <v>2</v>
      </c>
      <c r="M11" s="7">
        <v>2</v>
      </c>
      <c r="N11" s="36" t="s">
        <v>1098</v>
      </c>
      <c r="O11" s="22">
        <f t="shared" si="6"/>
        <v>15.228787452803376</v>
      </c>
      <c r="P11" s="7">
        <f t="shared" si="7"/>
        <v>1</v>
      </c>
      <c r="Q11" s="36" t="s">
        <v>1099</v>
      </c>
      <c r="R11" s="22">
        <f t="shared" si="8"/>
        <v>50.859527365340654</v>
      </c>
      <c r="S11" s="7">
        <f t="shared" si="9"/>
        <v>1</v>
      </c>
      <c r="T11" s="36" t="s">
        <v>1100</v>
      </c>
      <c r="U11" s="22">
        <f t="shared" si="10"/>
        <v>1300</v>
      </c>
      <c r="V11" s="7">
        <f t="shared" si="11"/>
        <v>1</v>
      </c>
      <c r="W11" s="36" t="s">
        <v>1101</v>
      </c>
      <c r="X11" s="22">
        <f t="shared" si="12"/>
        <v>46.09881912378826</v>
      </c>
      <c r="Y11" s="7">
        <f t="shared" si="13"/>
        <v>1</v>
      </c>
      <c r="Z11" s="36" t="s">
        <v>1102</v>
      </c>
      <c r="AA11" s="22">
        <f t="shared" si="14"/>
        <v>51.413926851582254</v>
      </c>
      <c r="AB11" s="7">
        <f t="shared" si="15"/>
        <v>1</v>
      </c>
      <c r="AC11" s="36" t="s">
        <v>1103</v>
      </c>
      <c r="AD11" s="7">
        <f t="shared" si="16"/>
        <v>1</v>
      </c>
      <c r="AE11" s="36" t="s">
        <v>1104</v>
      </c>
      <c r="AF11" s="7">
        <f t="shared" si="17"/>
        <v>1</v>
      </c>
      <c r="AG11" s="36" t="s">
        <v>1105</v>
      </c>
      <c r="AH11" s="22">
        <f t="shared" si="18"/>
        <v>63.588330838682204</v>
      </c>
      <c r="AI11" s="7">
        <f t="shared" si="19"/>
        <v>1</v>
      </c>
      <c r="AJ11" s="36" t="s">
        <v>1106</v>
      </c>
      <c r="AK11" s="22">
        <f t="shared" si="20"/>
        <v>12529.680840681822</v>
      </c>
      <c r="AL11" s="7">
        <f t="shared" si="21"/>
        <v>1</v>
      </c>
      <c r="AM11" s="36">
        <v>31</v>
      </c>
      <c r="AN11" s="29">
        <f t="shared" si="22"/>
        <v>31</v>
      </c>
      <c r="AO11" s="39">
        <f t="shared" si="23"/>
        <v>1</v>
      </c>
      <c r="AP11" s="54">
        <f t="shared" si="24"/>
        <v>12</v>
      </c>
    </row>
    <row r="12" spans="1:46" ht="12.75" x14ac:dyDescent="0.2">
      <c r="A12" s="34">
        <v>10</v>
      </c>
      <c r="B12" s="35">
        <v>41957.762553576387</v>
      </c>
      <c r="C12" s="36" t="s">
        <v>1183</v>
      </c>
      <c r="D12" s="36" t="s">
        <v>1184</v>
      </c>
      <c r="E12" s="37">
        <v>233102</v>
      </c>
      <c r="F12" s="37">
        <v>1</v>
      </c>
      <c r="G12" s="4">
        <f t="shared" si="0"/>
        <v>2</v>
      </c>
      <c r="H12" s="4">
        <f t="shared" si="1"/>
        <v>3</v>
      </c>
      <c r="I12" s="4">
        <f t="shared" si="2"/>
        <v>3</v>
      </c>
      <c r="J12" s="4">
        <f t="shared" si="3"/>
        <v>1</v>
      </c>
      <c r="K12" s="4">
        <f t="shared" si="4"/>
        <v>0</v>
      </c>
      <c r="L12" s="4">
        <f t="shared" si="5"/>
        <v>2</v>
      </c>
      <c r="M12" s="7">
        <v>2</v>
      </c>
      <c r="N12" s="36" t="s">
        <v>1185</v>
      </c>
      <c r="O12" s="22">
        <f t="shared" si="6"/>
        <v>15.228787452803376</v>
      </c>
      <c r="P12" s="7">
        <f t="shared" si="7"/>
        <v>1</v>
      </c>
      <c r="Q12" s="36" t="s">
        <v>1186</v>
      </c>
      <c r="R12" s="22">
        <f t="shared" si="8"/>
        <v>48.551413283610856</v>
      </c>
      <c r="S12" s="7">
        <f t="shared" si="9"/>
        <v>1</v>
      </c>
      <c r="T12" s="36" t="s">
        <v>1187</v>
      </c>
      <c r="U12" s="22">
        <f t="shared" si="10"/>
        <v>1300</v>
      </c>
      <c r="V12" s="7">
        <f t="shared" si="11"/>
        <v>1</v>
      </c>
      <c r="W12" s="36" t="s">
        <v>1188</v>
      </c>
      <c r="X12" s="22">
        <f t="shared" si="12"/>
        <v>48.224212739756702</v>
      </c>
      <c r="Y12" s="7">
        <f t="shared" si="13"/>
        <v>1</v>
      </c>
      <c r="Z12" s="36" t="s">
        <v>1189</v>
      </c>
      <c r="AA12" s="22">
        <f t="shared" si="14"/>
        <v>48.642078980768069</v>
      </c>
      <c r="AB12" s="7">
        <f t="shared" si="15"/>
        <v>1</v>
      </c>
      <c r="AC12" s="36" t="s">
        <v>1190</v>
      </c>
      <c r="AD12" s="7">
        <f t="shared" si="16"/>
        <v>1</v>
      </c>
      <c r="AE12" s="36" t="s">
        <v>1191</v>
      </c>
      <c r="AF12" s="7">
        <f t="shared" si="17"/>
        <v>1</v>
      </c>
      <c r="AG12" s="36" t="s">
        <v>1192</v>
      </c>
      <c r="AH12" s="22">
        <f t="shared" si="18"/>
        <v>61.368838396512558</v>
      </c>
      <c r="AI12" s="7">
        <f t="shared" si="19"/>
        <v>1</v>
      </c>
      <c r="AJ12" s="36" t="s">
        <v>1193</v>
      </c>
      <c r="AK12" s="22">
        <f t="shared" si="20"/>
        <v>12529.680840681822</v>
      </c>
      <c r="AL12" s="7">
        <f t="shared" si="21"/>
        <v>1</v>
      </c>
      <c r="AM12" s="36">
        <v>32</v>
      </c>
      <c r="AN12" s="29">
        <f t="shared" si="22"/>
        <v>32</v>
      </c>
      <c r="AO12" s="39">
        <f t="shared" si="23"/>
        <v>1</v>
      </c>
      <c r="AP12" s="54">
        <f t="shared" si="24"/>
        <v>12</v>
      </c>
    </row>
    <row r="13" spans="1:46" ht="12.75" x14ac:dyDescent="0.2">
      <c r="A13" s="34">
        <v>11</v>
      </c>
      <c r="B13" s="35">
        <v>41957.762602222225</v>
      </c>
      <c r="C13" s="36" t="s">
        <v>1194</v>
      </c>
      <c r="D13" s="36" t="s">
        <v>1195</v>
      </c>
      <c r="E13" s="37">
        <v>239465</v>
      </c>
      <c r="F13" s="37">
        <v>1</v>
      </c>
      <c r="G13" s="4">
        <f t="shared" si="0"/>
        <v>2</v>
      </c>
      <c r="H13" s="4">
        <f t="shared" si="1"/>
        <v>3</v>
      </c>
      <c r="I13" s="4">
        <f t="shared" si="2"/>
        <v>9</v>
      </c>
      <c r="J13" s="4">
        <f t="shared" si="3"/>
        <v>4</v>
      </c>
      <c r="K13" s="4">
        <f t="shared" si="4"/>
        <v>6</v>
      </c>
      <c r="L13" s="4">
        <f t="shared" si="5"/>
        <v>5</v>
      </c>
      <c r="M13" s="7">
        <v>2</v>
      </c>
      <c r="N13" s="36" t="s">
        <v>1196</v>
      </c>
      <c r="O13" s="22">
        <f t="shared" si="6"/>
        <v>12.218487496163563</v>
      </c>
      <c r="P13" s="7">
        <f t="shared" si="7"/>
        <v>1</v>
      </c>
      <c r="Q13" s="36" t="s">
        <v>1197</v>
      </c>
      <c r="R13" s="22">
        <f t="shared" si="8"/>
        <v>52.283619620803748</v>
      </c>
      <c r="S13" s="7">
        <f t="shared" si="9"/>
        <v>1</v>
      </c>
      <c r="T13" s="36" t="s">
        <v>1198</v>
      </c>
      <c r="U13" s="22">
        <f t="shared" si="10"/>
        <v>1040</v>
      </c>
      <c r="V13" s="7">
        <f t="shared" si="11"/>
        <v>1</v>
      </c>
      <c r="W13" s="36" t="s">
        <v>1199</v>
      </c>
      <c r="X13" s="22">
        <f t="shared" si="12"/>
        <v>47.464090447720011</v>
      </c>
      <c r="Y13" s="7">
        <f t="shared" si="13"/>
        <v>1</v>
      </c>
      <c r="Z13" s="36" t="s">
        <v>1200</v>
      </c>
      <c r="AA13" s="22">
        <f t="shared" si="14"/>
        <v>45.754889084864956</v>
      </c>
      <c r="AB13" s="7">
        <f t="shared" si="15"/>
        <v>1</v>
      </c>
      <c r="AC13" s="36" t="s">
        <v>1201</v>
      </c>
      <c r="AD13" s="7">
        <f t="shared" si="16"/>
        <v>1</v>
      </c>
      <c r="AE13" s="36" t="s">
        <v>1202</v>
      </c>
      <c r="AF13" s="7">
        <f t="shared" si="17"/>
        <v>1</v>
      </c>
      <c r="AG13" s="36" t="s">
        <v>1203</v>
      </c>
      <c r="AH13" s="22">
        <f t="shared" si="18"/>
        <v>64.451163827268516</v>
      </c>
      <c r="AI13" s="7">
        <f t="shared" si="19"/>
        <v>1</v>
      </c>
      <c r="AJ13" s="36" t="s">
        <v>1204</v>
      </c>
      <c r="AK13" s="22">
        <f t="shared" si="20"/>
        <v>790.56941504209499</v>
      </c>
      <c r="AL13" s="7">
        <f t="shared" si="21"/>
        <v>1</v>
      </c>
      <c r="AM13" s="36">
        <v>26</v>
      </c>
      <c r="AN13" s="29">
        <f t="shared" si="22"/>
        <v>26</v>
      </c>
      <c r="AO13" s="39">
        <f t="shared" si="23"/>
        <v>1</v>
      </c>
      <c r="AP13" s="54">
        <f t="shared" si="24"/>
        <v>12</v>
      </c>
    </row>
    <row r="14" spans="1:46" ht="12.75" x14ac:dyDescent="0.2">
      <c r="A14" s="34">
        <v>12</v>
      </c>
      <c r="B14" s="35">
        <v>41957.762613460647</v>
      </c>
      <c r="C14" s="36" t="s">
        <v>1205</v>
      </c>
      <c r="D14" s="36" t="s">
        <v>1206</v>
      </c>
      <c r="E14" s="37">
        <v>242665</v>
      </c>
      <c r="F14" s="37">
        <v>1</v>
      </c>
      <c r="G14" s="4">
        <f t="shared" si="0"/>
        <v>2</v>
      </c>
      <c r="H14" s="4">
        <f t="shared" si="1"/>
        <v>4</v>
      </c>
      <c r="I14" s="4">
        <f t="shared" si="2"/>
        <v>2</v>
      </c>
      <c r="J14" s="4">
        <f t="shared" si="3"/>
        <v>6</v>
      </c>
      <c r="K14" s="4">
        <f t="shared" si="4"/>
        <v>6</v>
      </c>
      <c r="L14" s="4">
        <f t="shared" si="5"/>
        <v>5</v>
      </c>
      <c r="M14" s="7">
        <v>2</v>
      </c>
      <c r="N14" s="36" t="s">
        <v>1207</v>
      </c>
      <c r="O14" s="22">
        <f t="shared" si="6"/>
        <v>12.218487496163563</v>
      </c>
      <c r="P14" s="7">
        <f t="shared" si="7"/>
        <v>1</v>
      </c>
      <c r="Q14" s="36" t="s">
        <v>1208</v>
      </c>
      <c r="R14" s="22">
        <f t="shared" si="8"/>
        <v>52.962550211357495</v>
      </c>
      <c r="S14" s="7">
        <f t="shared" si="9"/>
        <v>1</v>
      </c>
      <c r="T14" s="36" t="s">
        <v>1209</v>
      </c>
      <c r="U14" s="22">
        <f t="shared" si="10"/>
        <v>1040</v>
      </c>
      <c r="V14" s="7">
        <f t="shared" si="11"/>
        <v>1</v>
      </c>
      <c r="W14" s="36" t="s">
        <v>1210</v>
      </c>
      <c r="X14" s="22">
        <f t="shared" si="12"/>
        <v>45.58977859959338</v>
      </c>
      <c r="Y14" s="7">
        <f t="shared" si="13"/>
        <v>1</v>
      </c>
      <c r="Z14" s="36" t="s">
        <v>1211</v>
      </c>
      <c r="AA14" s="22">
        <f t="shared" si="14"/>
        <v>48.622114391106003</v>
      </c>
      <c r="AB14" s="7">
        <f t="shared" si="15"/>
        <v>1</v>
      </c>
      <c r="AC14" s="36" t="s">
        <v>1212</v>
      </c>
      <c r="AD14" s="7">
        <f t="shared" si="16"/>
        <v>1</v>
      </c>
      <c r="AE14" s="36" t="s">
        <v>1213</v>
      </c>
      <c r="AF14" s="7">
        <f t="shared" si="17"/>
        <v>1</v>
      </c>
      <c r="AG14" s="36" t="s">
        <v>1214</v>
      </c>
      <c r="AH14" s="22">
        <f t="shared" si="18"/>
        <v>65.154229393230082</v>
      </c>
      <c r="AI14" s="7">
        <f t="shared" si="19"/>
        <v>1</v>
      </c>
      <c r="AJ14" s="36" t="s">
        <v>1215</v>
      </c>
      <c r="AK14" s="22">
        <f t="shared" si="20"/>
        <v>790.56941504209499</v>
      </c>
      <c r="AL14" s="7">
        <f t="shared" si="21"/>
        <v>1</v>
      </c>
      <c r="AM14" s="36">
        <v>26</v>
      </c>
      <c r="AN14" s="29">
        <f t="shared" si="22"/>
        <v>26</v>
      </c>
      <c r="AO14" s="39">
        <f t="shared" si="23"/>
        <v>1</v>
      </c>
      <c r="AP14" s="54">
        <f t="shared" si="24"/>
        <v>12</v>
      </c>
    </row>
    <row r="15" spans="1:46" ht="12.75" x14ac:dyDescent="0.2">
      <c r="A15" s="34">
        <v>13</v>
      </c>
      <c r="B15" s="35">
        <v>41957.763627361113</v>
      </c>
      <c r="C15" s="36" t="s">
        <v>1289</v>
      </c>
      <c r="D15" s="36" t="s">
        <v>1290</v>
      </c>
      <c r="E15" s="37">
        <v>243209</v>
      </c>
      <c r="F15" s="37">
        <v>1</v>
      </c>
      <c r="G15" s="4">
        <f t="shared" si="0"/>
        <v>2</v>
      </c>
      <c r="H15" s="4">
        <f t="shared" si="1"/>
        <v>4</v>
      </c>
      <c r="I15" s="4">
        <f t="shared" si="2"/>
        <v>3</v>
      </c>
      <c r="J15" s="4">
        <f t="shared" si="3"/>
        <v>2</v>
      </c>
      <c r="K15" s="4">
        <f t="shared" si="4"/>
        <v>0</v>
      </c>
      <c r="L15" s="4">
        <f t="shared" si="5"/>
        <v>9</v>
      </c>
      <c r="M15" s="7">
        <v>2</v>
      </c>
      <c r="N15" s="36" t="s">
        <v>1291</v>
      </c>
      <c r="O15" s="22">
        <f t="shared" si="6"/>
        <v>10</v>
      </c>
      <c r="P15" s="7">
        <f t="shared" si="7"/>
        <v>1</v>
      </c>
      <c r="Q15" s="38" t="s">
        <v>1292</v>
      </c>
      <c r="R15" s="22">
        <f t="shared" si="8"/>
        <v>49.251379338665203</v>
      </c>
      <c r="S15" s="7">
        <f t="shared" si="9"/>
        <v>1</v>
      </c>
      <c r="T15" s="38" t="s">
        <v>1293</v>
      </c>
      <c r="U15" s="22">
        <f t="shared" si="10"/>
        <v>821.0526315789474</v>
      </c>
      <c r="V15" s="7">
        <f t="shared" si="11"/>
        <v>1</v>
      </c>
      <c r="W15" s="38" t="s">
        <v>1294</v>
      </c>
      <c r="X15" s="22">
        <f t="shared" si="12"/>
        <v>55.25723909525756</v>
      </c>
      <c r="Y15" s="7">
        <f t="shared" si="13"/>
        <v>1</v>
      </c>
      <c r="Z15" s="38" t="s">
        <v>1295</v>
      </c>
      <c r="AA15" s="22">
        <f t="shared" si="14"/>
        <v>56.3115468770742</v>
      </c>
      <c r="AB15" s="7">
        <f t="shared" si="15"/>
        <v>1</v>
      </c>
      <c r="AC15" s="36" t="s">
        <v>1296</v>
      </c>
      <c r="AD15" s="7">
        <f t="shared" si="16"/>
        <v>1</v>
      </c>
      <c r="AE15" s="36" t="s">
        <v>1297</v>
      </c>
      <c r="AF15" s="7">
        <f t="shared" si="17"/>
        <v>1</v>
      </c>
      <c r="AG15" s="38" t="s">
        <v>1298</v>
      </c>
      <c r="AH15" s="22">
        <f t="shared" si="18"/>
        <v>67.150193389482325</v>
      </c>
      <c r="AI15" s="7">
        <f t="shared" si="19"/>
        <v>1</v>
      </c>
      <c r="AJ15" s="36" t="s">
        <v>1299</v>
      </c>
      <c r="AK15" s="22">
        <f t="shared" si="20"/>
        <v>62797.160787739602</v>
      </c>
      <c r="AL15" s="7">
        <f t="shared" si="21"/>
        <v>1</v>
      </c>
      <c r="AM15" s="36">
        <v>34</v>
      </c>
      <c r="AN15" s="29">
        <f t="shared" si="22"/>
        <v>34</v>
      </c>
      <c r="AO15" s="39">
        <f t="shared" si="23"/>
        <v>1</v>
      </c>
      <c r="AP15" s="54">
        <f t="shared" si="24"/>
        <v>12</v>
      </c>
    </row>
    <row r="16" spans="1:46" ht="12.75" x14ac:dyDescent="0.2">
      <c r="A16" s="34">
        <v>14</v>
      </c>
      <c r="B16" s="35">
        <v>41957.763699432871</v>
      </c>
      <c r="C16" s="36" t="s">
        <v>1300</v>
      </c>
      <c r="D16" s="36" t="s">
        <v>1301</v>
      </c>
      <c r="E16" s="37">
        <v>239316</v>
      </c>
      <c r="F16" s="37">
        <v>1</v>
      </c>
      <c r="G16" s="4">
        <f t="shared" si="0"/>
        <v>2</v>
      </c>
      <c r="H16" s="4">
        <f t="shared" si="1"/>
        <v>3</v>
      </c>
      <c r="I16" s="4">
        <f t="shared" si="2"/>
        <v>9</v>
      </c>
      <c r="J16" s="4">
        <f t="shared" si="3"/>
        <v>3</v>
      </c>
      <c r="K16" s="4">
        <f t="shared" si="4"/>
        <v>1</v>
      </c>
      <c r="L16" s="4">
        <f t="shared" si="5"/>
        <v>6</v>
      </c>
      <c r="M16" s="7">
        <v>2</v>
      </c>
      <c r="N16" s="36" t="s">
        <v>1302</v>
      </c>
      <c r="O16" s="22">
        <f t="shared" si="6"/>
        <v>11.549019599857433</v>
      </c>
      <c r="P16" s="7">
        <f t="shared" si="7"/>
        <v>1</v>
      </c>
      <c r="Q16" s="36" t="s">
        <v>1303</v>
      </c>
      <c r="R16" s="22">
        <f t="shared" si="8"/>
        <v>49.961314620861515</v>
      </c>
      <c r="S16" s="7">
        <f t="shared" si="9"/>
        <v>1</v>
      </c>
      <c r="T16" s="36" t="s">
        <v>1304</v>
      </c>
      <c r="U16" s="22">
        <f t="shared" si="10"/>
        <v>975</v>
      </c>
      <c r="V16" s="7">
        <f t="shared" si="11"/>
        <v>1</v>
      </c>
      <c r="W16" s="36" t="s">
        <v>1305</v>
      </c>
      <c r="X16" s="22">
        <f t="shared" si="12"/>
        <v>52.701333561218298</v>
      </c>
      <c r="Y16" s="7">
        <f t="shared" si="13"/>
        <v>1</v>
      </c>
      <c r="Z16" s="36" t="s">
        <v>1306</v>
      </c>
      <c r="AA16" s="22">
        <f t="shared" si="14"/>
        <v>51.243363860391149</v>
      </c>
      <c r="AB16" s="7">
        <f t="shared" si="15"/>
        <v>1</v>
      </c>
      <c r="AC16" s="36" t="s">
        <v>1307</v>
      </c>
      <c r="AD16" s="7">
        <f t="shared" si="16"/>
        <v>1</v>
      </c>
      <c r="AE16" s="36" t="s">
        <v>1308</v>
      </c>
      <c r="AF16" s="7">
        <f t="shared" si="17"/>
        <v>1</v>
      </c>
      <c r="AG16" s="36" t="s">
        <v>1309</v>
      </c>
      <c r="AH16" s="22">
        <f t="shared" si="18"/>
        <v>64.800867284808291</v>
      </c>
      <c r="AI16" s="7">
        <f t="shared" si="19"/>
        <v>1</v>
      </c>
      <c r="AJ16" s="36" t="s">
        <v>1310</v>
      </c>
      <c r="AK16" s="22">
        <f t="shared" si="20"/>
        <v>31473.13529485415</v>
      </c>
      <c r="AL16" s="7">
        <f t="shared" si="21"/>
        <v>1</v>
      </c>
      <c r="AM16" s="36">
        <v>32</v>
      </c>
      <c r="AN16" s="29">
        <f t="shared" si="22"/>
        <v>32</v>
      </c>
      <c r="AO16" s="39">
        <f t="shared" si="23"/>
        <v>1</v>
      </c>
      <c r="AP16" s="54">
        <f t="shared" si="24"/>
        <v>12</v>
      </c>
    </row>
    <row r="17" spans="1:42" ht="12.75" x14ac:dyDescent="0.2">
      <c r="A17" s="34">
        <v>15</v>
      </c>
      <c r="B17" s="35">
        <v>41957.763964652782</v>
      </c>
      <c r="C17" s="36" t="s">
        <v>1311</v>
      </c>
      <c r="D17" s="36" t="s">
        <v>1312</v>
      </c>
      <c r="E17" s="37">
        <v>239453</v>
      </c>
      <c r="F17" s="37">
        <v>1</v>
      </c>
      <c r="G17" s="4">
        <f t="shared" si="0"/>
        <v>2</v>
      </c>
      <c r="H17" s="4">
        <f t="shared" si="1"/>
        <v>3</v>
      </c>
      <c r="I17" s="4">
        <f t="shared" si="2"/>
        <v>9</v>
      </c>
      <c r="J17" s="4">
        <f t="shared" si="3"/>
        <v>4</v>
      </c>
      <c r="K17" s="4">
        <f t="shared" si="4"/>
        <v>5</v>
      </c>
      <c r="L17" s="4">
        <f t="shared" si="5"/>
        <v>3</v>
      </c>
      <c r="M17" s="7">
        <v>2</v>
      </c>
      <c r="N17" s="36" t="s">
        <v>1313</v>
      </c>
      <c r="O17" s="22">
        <f t="shared" si="6"/>
        <v>13.979400086720377</v>
      </c>
      <c r="P17" s="7">
        <f t="shared" si="7"/>
        <v>1</v>
      </c>
      <c r="Q17" s="36" t="s">
        <v>1314</v>
      </c>
      <c r="R17" s="22">
        <f t="shared" si="8"/>
        <v>51.845732110807006</v>
      </c>
      <c r="S17" s="7">
        <f t="shared" si="9"/>
        <v>1</v>
      </c>
      <c r="T17" s="36" t="s">
        <v>1315</v>
      </c>
      <c r="U17" s="22">
        <f t="shared" si="10"/>
        <v>1200</v>
      </c>
      <c r="V17" s="7">
        <f t="shared" si="11"/>
        <v>1</v>
      </c>
      <c r="W17" s="36" t="s">
        <v>1316</v>
      </c>
      <c r="X17" s="22">
        <f t="shared" si="12"/>
        <v>46.158304535304694</v>
      </c>
      <c r="Y17" s="7">
        <f t="shared" si="13"/>
        <v>1</v>
      </c>
      <c r="Z17" s="36" t="s">
        <v>1317</v>
      </c>
      <c r="AA17" s="22">
        <f t="shared" si="14"/>
        <v>44.754889084864956</v>
      </c>
      <c r="AB17" s="7">
        <f t="shared" si="15"/>
        <v>1</v>
      </c>
      <c r="AC17" s="36" t="s">
        <v>1318</v>
      </c>
      <c r="AD17" s="7">
        <f t="shared" si="16"/>
        <v>1</v>
      </c>
      <c r="AE17" s="36" t="s">
        <v>1319</v>
      </c>
      <c r="AF17" s="7">
        <f t="shared" si="17"/>
        <v>1</v>
      </c>
      <c r="AG17" s="36" t="s">
        <v>1320</v>
      </c>
      <c r="AH17" s="22">
        <f t="shared" si="18"/>
        <v>63.190085305161865</v>
      </c>
      <c r="AI17" s="7">
        <f t="shared" si="19"/>
        <v>1</v>
      </c>
      <c r="AJ17" s="36" t="s">
        <v>1321</v>
      </c>
      <c r="AK17" s="22">
        <f t="shared" si="20"/>
        <v>1577.393361200483</v>
      </c>
      <c r="AL17" s="7">
        <f t="shared" si="21"/>
        <v>1</v>
      </c>
      <c r="AM17" s="36">
        <v>27</v>
      </c>
      <c r="AN17" s="29">
        <f t="shared" si="22"/>
        <v>27</v>
      </c>
      <c r="AO17" s="39">
        <f t="shared" si="23"/>
        <v>1</v>
      </c>
      <c r="AP17" s="54">
        <f t="shared" si="24"/>
        <v>12</v>
      </c>
    </row>
    <row r="18" spans="1:42" ht="12.75" x14ac:dyDescent="0.2">
      <c r="A18" s="34">
        <v>16</v>
      </c>
      <c r="B18" s="35">
        <v>41957.764036481487</v>
      </c>
      <c r="C18" s="36" t="s">
        <v>1322</v>
      </c>
      <c r="D18" s="36" t="s">
        <v>1323</v>
      </c>
      <c r="E18" s="37">
        <v>243620</v>
      </c>
      <c r="F18" s="37">
        <v>1</v>
      </c>
      <c r="G18" s="4">
        <f t="shared" si="0"/>
        <v>2</v>
      </c>
      <c r="H18" s="4">
        <f t="shared" si="1"/>
        <v>4</v>
      </c>
      <c r="I18" s="4">
        <f t="shared" si="2"/>
        <v>3</v>
      </c>
      <c r="J18" s="4">
        <f t="shared" si="3"/>
        <v>6</v>
      </c>
      <c r="K18" s="4">
        <f t="shared" si="4"/>
        <v>2</v>
      </c>
      <c r="L18" s="4">
        <f t="shared" si="5"/>
        <v>0</v>
      </c>
      <c r="M18" s="7">
        <v>2</v>
      </c>
      <c r="N18" s="36" t="s">
        <v>1324</v>
      </c>
      <c r="O18" s="22">
        <f t="shared" si="6"/>
        <v>20</v>
      </c>
      <c r="P18" s="7">
        <f t="shared" si="7"/>
        <v>1</v>
      </c>
      <c r="Q18" s="36" t="s">
        <v>1325</v>
      </c>
      <c r="R18" s="22">
        <f t="shared" si="8"/>
        <v>51.214479442839036</v>
      </c>
      <c r="S18" s="7">
        <f t="shared" si="9"/>
        <v>1</v>
      </c>
      <c r="T18" s="36" t="s">
        <v>1326</v>
      </c>
      <c r="U18" s="22">
        <f t="shared" si="10"/>
        <v>1560</v>
      </c>
      <c r="V18" s="7">
        <f t="shared" si="11"/>
        <v>1</v>
      </c>
      <c r="W18" s="36" t="s">
        <v>1327</v>
      </c>
      <c r="X18" s="22">
        <f t="shared" si="12"/>
        <v>44.133796049642605</v>
      </c>
      <c r="Y18" s="7">
        <f t="shared" si="13"/>
        <v>1</v>
      </c>
      <c r="Z18" s="36" t="s">
        <v>1328</v>
      </c>
      <c r="AA18" s="22">
        <f t="shared" si="14"/>
        <v>47.274493328513884</v>
      </c>
      <c r="AB18" s="7">
        <f t="shared" si="15"/>
        <v>1</v>
      </c>
      <c r="AC18" s="36" t="s">
        <v>1329</v>
      </c>
      <c r="AD18" s="7">
        <f t="shared" si="16"/>
        <v>1</v>
      </c>
      <c r="AE18" s="36" t="s">
        <v>1330</v>
      </c>
      <c r="AF18" s="7">
        <f t="shared" si="17"/>
        <v>1</v>
      </c>
      <c r="AG18" s="36" t="s">
        <v>1331</v>
      </c>
      <c r="AH18" s="22">
        <f t="shared" si="18"/>
        <v>62.905071423156329</v>
      </c>
      <c r="AI18" s="7">
        <f t="shared" si="19"/>
        <v>1</v>
      </c>
      <c r="AJ18" s="36" t="s">
        <v>1332</v>
      </c>
      <c r="AK18" s="22">
        <f t="shared" si="20"/>
        <v>2500.0000000000018</v>
      </c>
      <c r="AL18" s="7">
        <f t="shared" si="21"/>
        <v>1</v>
      </c>
      <c r="AM18" s="36">
        <v>30</v>
      </c>
      <c r="AN18" s="29">
        <f t="shared" si="22"/>
        <v>30</v>
      </c>
      <c r="AO18" s="39">
        <f t="shared" si="23"/>
        <v>1</v>
      </c>
      <c r="AP18" s="54">
        <f t="shared" si="24"/>
        <v>12</v>
      </c>
    </row>
    <row r="19" spans="1:42" ht="12.75" x14ac:dyDescent="0.2">
      <c r="A19" s="34">
        <v>17</v>
      </c>
      <c r="B19" s="35">
        <v>41957.76409049768</v>
      </c>
      <c r="C19" s="36" t="s">
        <v>1333</v>
      </c>
      <c r="D19" s="36" t="s">
        <v>1334</v>
      </c>
      <c r="E19" s="37">
        <v>239314</v>
      </c>
      <c r="F19" s="37">
        <v>1</v>
      </c>
      <c r="G19" s="4">
        <f t="shared" si="0"/>
        <v>2</v>
      </c>
      <c r="H19" s="4">
        <f t="shared" si="1"/>
        <v>3</v>
      </c>
      <c r="I19" s="4">
        <f t="shared" si="2"/>
        <v>9</v>
      </c>
      <c r="J19" s="4">
        <f t="shared" si="3"/>
        <v>3</v>
      </c>
      <c r="K19" s="4">
        <f t="shared" si="4"/>
        <v>1</v>
      </c>
      <c r="L19" s="4">
        <f t="shared" si="5"/>
        <v>4</v>
      </c>
      <c r="M19" s="7">
        <v>2</v>
      </c>
      <c r="N19" s="36" t="s">
        <v>1335</v>
      </c>
      <c r="O19" s="22">
        <f t="shared" si="6"/>
        <v>13.010299956639813</v>
      </c>
      <c r="P19" s="7">
        <f t="shared" si="7"/>
        <v>1</v>
      </c>
      <c r="Q19" s="38" t="s">
        <v>1336</v>
      </c>
      <c r="R19" s="22">
        <f t="shared" si="8"/>
        <v>49.880515064826696</v>
      </c>
      <c r="S19" s="7">
        <f t="shared" si="9"/>
        <v>1</v>
      </c>
      <c r="T19" s="38" t="s">
        <v>1337</v>
      </c>
      <c r="U19" s="22">
        <f t="shared" si="10"/>
        <v>1114.2857142857142</v>
      </c>
      <c r="V19" s="7">
        <f t="shared" si="11"/>
        <v>1</v>
      </c>
      <c r="W19" s="38" t="s">
        <v>1338</v>
      </c>
      <c r="X19" s="22">
        <f t="shared" si="12"/>
        <v>50.701333561218298</v>
      </c>
      <c r="Y19" s="7">
        <f t="shared" si="13"/>
        <v>1</v>
      </c>
      <c r="Z19" s="38" t="s">
        <v>1339</v>
      </c>
      <c r="AA19" s="22">
        <f t="shared" si="14"/>
        <v>49.243363860391149</v>
      </c>
      <c r="AB19" s="7">
        <f t="shared" si="15"/>
        <v>1</v>
      </c>
      <c r="AC19" s="36" t="s">
        <v>1340</v>
      </c>
      <c r="AD19" s="7">
        <f t="shared" si="16"/>
        <v>1</v>
      </c>
      <c r="AE19" s="36" t="s">
        <v>1341</v>
      </c>
      <c r="AF19" s="7">
        <f t="shared" si="17"/>
        <v>1</v>
      </c>
      <c r="AG19" s="38" t="s">
        <v>1342</v>
      </c>
      <c r="AH19" s="22">
        <f t="shared" si="18"/>
        <v>63.351629458747929</v>
      </c>
      <c r="AI19" s="7">
        <f t="shared" si="19"/>
        <v>1</v>
      </c>
      <c r="AJ19" s="36" t="s">
        <v>1343</v>
      </c>
      <c r="AK19" s="22">
        <f t="shared" si="20"/>
        <v>19858.205868107056</v>
      </c>
      <c r="AL19" s="7">
        <f t="shared" si="21"/>
        <v>1</v>
      </c>
      <c r="AM19" s="36">
        <v>32</v>
      </c>
      <c r="AN19" s="29">
        <f t="shared" si="22"/>
        <v>32</v>
      </c>
      <c r="AO19" s="39">
        <f t="shared" si="23"/>
        <v>1</v>
      </c>
      <c r="AP19" s="54">
        <f t="shared" si="24"/>
        <v>12</v>
      </c>
    </row>
    <row r="20" spans="1:42" ht="12.75" x14ac:dyDescent="0.2">
      <c r="A20" s="34">
        <v>18</v>
      </c>
      <c r="B20" s="35">
        <v>41957.764251493063</v>
      </c>
      <c r="C20" s="36" t="s">
        <v>1355</v>
      </c>
      <c r="D20" s="36" t="s">
        <v>1356</v>
      </c>
      <c r="E20" s="37">
        <v>242686</v>
      </c>
      <c r="F20" s="37">
        <v>1</v>
      </c>
      <c r="G20" s="4">
        <f t="shared" si="0"/>
        <v>2</v>
      </c>
      <c r="H20" s="4">
        <f t="shared" si="1"/>
        <v>4</v>
      </c>
      <c r="I20" s="4">
        <f t="shared" si="2"/>
        <v>2</v>
      </c>
      <c r="J20" s="4">
        <f t="shared" si="3"/>
        <v>6</v>
      </c>
      <c r="K20" s="4">
        <f t="shared" si="4"/>
        <v>8</v>
      </c>
      <c r="L20" s="4">
        <f t="shared" si="5"/>
        <v>6</v>
      </c>
      <c r="M20" s="7">
        <v>2</v>
      </c>
      <c r="N20" s="36" t="s">
        <v>1357</v>
      </c>
      <c r="O20" s="22">
        <f t="shared" si="6"/>
        <v>11.549019599857433</v>
      </c>
      <c r="P20" s="7">
        <f t="shared" si="7"/>
        <v>1</v>
      </c>
      <c r="Q20" s="36" t="s">
        <v>1358</v>
      </c>
      <c r="R20" s="22">
        <f t="shared" si="8"/>
        <v>53.690016543156645</v>
      </c>
      <c r="S20" s="7">
        <f t="shared" si="9"/>
        <v>1</v>
      </c>
      <c r="T20" s="36" t="s">
        <v>1359</v>
      </c>
      <c r="U20" s="22">
        <f t="shared" si="10"/>
        <v>975</v>
      </c>
      <c r="V20" s="7">
        <f t="shared" si="11"/>
        <v>1</v>
      </c>
      <c r="W20" s="36" t="s">
        <v>1360</v>
      </c>
      <c r="X20" s="22">
        <f t="shared" si="12"/>
        <v>45.35274670363345</v>
      </c>
      <c r="Y20" s="7">
        <f t="shared" si="13"/>
        <v>1</v>
      </c>
      <c r="Z20" s="36" t="s">
        <v>1361</v>
      </c>
      <c r="AA20" s="22">
        <f t="shared" si="14"/>
        <v>47.622114391106003</v>
      </c>
      <c r="AB20" s="7">
        <f t="shared" si="15"/>
        <v>1</v>
      </c>
      <c r="AC20" s="36" t="s">
        <v>1362</v>
      </c>
      <c r="AD20" s="7">
        <f t="shared" si="16"/>
        <v>1</v>
      </c>
      <c r="AE20" s="36" t="s">
        <v>1363</v>
      </c>
      <c r="AF20" s="7">
        <f t="shared" si="17"/>
        <v>1</v>
      </c>
      <c r="AG20" s="36" t="s">
        <v>1364</v>
      </c>
      <c r="AH20" s="22">
        <f t="shared" si="18"/>
        <v>65.815614275581396</v>
      </c>
      <c r="AI20" s="7">
        <f t="shared" si="19"/>
        <v>1</v>
      </c>
      <c r="AJ20" s="36" t="s">
        <v>1365</v>
      </c>
      <c r="AK20" s="22">
        <f t="shared" si="20"/>
        <v>314.73135294854194</v>
      </c>
      <c r="AL20" s="7">
        <f t="shared" si="21"/>
        <v>1</v>
      </c>
      <c r="AM20" s="36">
        <v>23</v>
      </c>
      <c r="AN20" s="29">
        <f t="shared" si="22"/>
        <v>23</v>
      </c>
      <c r="AO20" s="39">
        <f t="shared" si="23"/>
        <v>1</v>
      </c>
      <c r="AP20" s="54">
        <f t="shared" si="24"/>
        <v>12</v>
      </c>
    </row>
    <row r="21" spans="1:42" ht="12.75" x14ac:dyDescent="0.2">
      <c r="A21" s="34">
        <v>19</v>
      </c>
      <c r="B21" s="35">
        <v>41957.764257037044</v>
      </c>
      <c r="C21" s="36" t="s">
        <v>1366</v>
      </c>
      <c r="D21" s="36" t="s">
        <v>1367</v>
      </c>
      <c r="E21" s="37">
        <v>240069</v>
      </c>
      <c r="F21" s="37">
        <v>1</v>
      </c>
      <c r="G21" s="4">
        <f t="shared" si="0"/>
        <v>2</v>
      </c>
      <c r="H21" s="4">
        <f t="shared" si="1"/>
        <v>4</v>
      </c>
      <c r="I21" s="4">
        <f t="shared" si="2"/>
        <v>0</v>
      </c>
      <c r="J21" s="4">
        <f t="shared" si="3"/>
        <v>0</v>
      </c>
      <c r="K21" s="4">
        <f t="shared" si="4"/>
        <v>6</v>
      </c>
      <c r="L21" s="4">
        <f t="shared" si="5"/>
        <v>9</v>
      </c>
      <c r="M21" s="7">
        <v>2</v>
      </c>
      <c r="N21" s="36" t="s">
        <v>1368</v>
      </c>
      <c r="O21" s="22">
        <f t="shared" si="6"/>
        <v>10</v>
      </c>
      <c r="P21" s="7">
        <f t="shared" si="7"/>
        <v>1</v>
      </c>
      <c r="Q21" s="36" t="s">
        <v>1369</v>
      </c>
      <c r="R21" s="22">
        <f t="shared" si="8"/>
        <v>50.872390007431235</v>
      </c>
      <c r="S21" s="7">
        <f t="shared" si="9"/>
        <v>1</v>
      </c>
      <c r="T21" s="38" t="s">
        <v>1370</v>
      </c>
      <c r="U21" s="22">
        <f t="shared" si="10"/>
        <v>821.0526315789474</v>
      </c>
      <c r="V21" s="7">
        <f t="shared" si="11"/>
        <v>1</v>
      </c>
      <c r="W21" s="36" t="s">
        <v>1371</v>
      </c>
      <c r="X21" s="22">
        <f t="shared" si="12"/>
        <v>48.586073148417746</v>
      </c>
      <c r="Y21" s="7">
        <f t="shared" si="13"/>
        <v>1</v>
      </c>
      <c r="Z21" s="36" t="s">
        <v>1372</v>
      </c>
      <c r="AA21" s="22">
        <f t="shared" si="14"/>
        <v>49.989700043360187</v>
      </c>
      <c r="AB21" s="7">
        <f t="shared" si="15"/>
        <v>1</v>
      </c>
      <c r="AC21" s="36" t="s">
        <v>1373</v>
      </c>
      <c r="AD21" s="7">
        <f t="shared" si="16"/>
        <v>1</v>
      </c>
      <c r="AE21" s="36" t="s">
        <v>1374</v>
      </c>
      <c r="AF21" s="7">
        <f t="shared" si="17"/>
        <v>1</v>
      </c>
      <c r="AG21" s="36" t="s">
        <v>1375</v>
      </c>
      <c r="AH21" s="22">
        <f t="shared" si="18"/>
        <v>67.051642732330748</v>
      </c>
      <c r="AI21" s="7">
        <f t="shared" si="19"/>
        <v>1</v>
      </c>
      <c r="AJ21" s="36" t="s">
        <v>1376</v>
      </c>
      <c r="AK21" s="22">
        <f t="shared" si="20"/>
        <v>1985.8205868107034</v>
      </c>
      <c r="AL21" s="7">
        <f t="shared" si="21"/>
        <v>1</v>
      </c>
      <c r="AM21" s="36">
        <v>26</v>
      </c>
      <c r="AN21" s="29">
        <f t="shared" si="22"/>
        <v>26</v>
      </c>
      <c r="AO21" s="39">
        <f t="shared" si="23"/>
        <v>1</v>
      </c>
      <c r="AP21" s="54">
        <f t="shared" si="24"/>
        <v>12</v>
      </c>
    </row>
    <row r="22" spans="1:42" ht="12.75" x14ac:dyDescent="0.2">
      <c r="A22" s="34">
        <v>20</v>
      </c>
      <c r="B22" s="35">
        <v>41957.764296909721</v>
      </c>
      <c r="C22" s="36" t="s">
        <v>1377</v>
      </c>
      <c r="D22" s="36" t="s">
        <v>1378</v>
      </c>
      <c r="E22" s="37">
        <v>241067</v>
      </c>
      <c r="F22" s="37">
        <v>1</v>
      </c>
      <c r="G22" s="4">
        <f t="shared" si="0"/>
        <v>2</v>
      </c>
      <c r="H22" s="4">
        <f t="shared" si="1"/>
        <v>4</v>
      </c>
      <c r="I22" s="4">
        <f t="shared" si="2"/>
        <v>1</v>
      </c>
      <c r="J22" s="4">
        <f t="shared" si="3"/>
        <v>0</v>
      </c>
      <c r="K22" s="4">
        <f t="shared" si="4"/>
        <v>6</v>
      </c>
      <c r="L22" s="4">
        <f t="shared" si="5"/>
        <v>7</v>
      </c>
      <c r="M22" s="7">
        <v>2</v>
      </c>
      <c r="N22" s="36" t="s">
        <v>1379</v>
      </c>
      <c r="O22" s="22">
        <f t="shared" si="6"/>
        <v>10.969100130080564</v>
      </c>
      <c r="P22" s="7">
        <f t="shared" si="7"/>
        <v>1</v>
      </c>
      <c r="Q22" s="36" t="s">
        <v>1380</v>
      </c>
      <c r="R22" s="22">
        <f t="shared" si="8"/>
        <v>50.807569634674564</v>
      </c>
      <c r="S22" s="7">
        <f t="shared" si="9"/>
        <v>1</v>
      </c>
      <c r="T22" s="38" t="s">
        <v>1381</v>
      </c>
      <c r="U22" s="22">
        <f t="shared" si="10"/>
        <v>917.64705882352939</v>
      </c>
      <c r="V22" s="7">
        <f t="shared" si="11"/>
        <v>1</v>
      </c>
      <c r="W22" s="36" t="s">
        <v>1382</v>
      </c>
      <c r="X22" s="22">
        <f t="shared" si="12"/>
        <v>47</v>
      </c>
      <c r="Y22" s="7">
        <f t="shared" si="13"/>
        <v>1</v>
      </c>
      <c r="Z22" s="36" t="s">
        <v>1383</v>
      </c>
      <c r="AA22" s="22">
        <f t="shared" si="14"/>
        <v>47.575773191777941</v>
      </c>
      <c r="AB22" s="7">
        <f t="shared" si="15"/>
        <v>1</v>
      </c>
      <c r="AC22" s="36" t="s">
        <v>1384</v>
      </c>
      <c r="AD22" s="7">
        <f t="shared" si="16"/>
        <v>1</v>
      </c>
      <c r="AE22" s="36" t="s">
        <v>1385</v>
      </c>
      <c r="AF22" s="7">
        <f t="shared" si="17"/>
        <v>1</v>
      </c>
      <c r="AG22" s="36" t="s">
        <v>1386</v>
      </c>
      <c r="AH22" s="22">
        <f t="shared" si="18"/>
        <v>65.26576520967771</v>
      </c>
      <c r="AI22" s="7">
        <f t="shared" si="19"/>
        <v>1</v>
      </c>
      <c r="AJ22" s="36" t="s">
        <v>1387</v>
      </c>
      <c r="AK22" s="22">
        <f t="shared" si="20"/>
        <v>1252.9680840681817</v>
      </c>
      <c r="AL22" s="7">
        <f t="shared" si="21"/>
        <v>1</v>
      </c>
      <c r="AM22" s="36">
        <v>26</v>
      </c>
      <c r="AN22" s="29">
        <f t="shared" si="22"/>
        <v>26</v>
      </c>
      <c r="AO22" s="39">
        <f t="shared" si="23"/>
        <v>1</v>
      </c>
      <c r="AP22" s="54">
        <f t="shared" si="24"/>
        <v>12</v>
      </c>
    </row>
    <row r="23" spans="1:42" ht="12.75" x14ac:dyDescent="0.2">
      <c r="A23" s="34">
        <v>21</v>
      </c>
      <c r="B23" s="35">
        <v>41957.764917534725</v>
      </c>
      <c r="C23" s="36" t="s">
        <v>1463</v>
      </c>
      <c r="D23" s="36" t="s">
        <v>1464</v>
      </c>
      <c r="E23" s="37">
        <v>243202</v>
      </c>
      <c r="F23" s="37">
        <v>1</v>
      </c>
      <c r="G23" s="4">
        <f t="shared" si="0"/>
        <v>2</v>
      </c>
      <c r="H23" s="4">
        <f t="shared" si="1"/>
        <v>4</v>
      </c>
      <c r="I23" s="4">
        <f t="shared" si="2"/>
        <v>3</v>
      </c>
      <c r="J23" s="4">
        <f t="shared" si="3"/>
        <v>2</v>
      </c>
      <c r="K23" s="4">
        <f t="shared" si="4"/>
        <v>0</v>
      </c>
      <c r="L23" s="4">
        <f t="shared" si="5"/>
        <v>2</v>
      </c>
      <c r="M23" s="7">
        <v>2</v>
      </c>
      <c r="N23" s="36" t="s">
        <v>1465</v>
      </c>
      <c r="O23" s="22">
        <f t="shared" si="6"/>
        <v>15.228787452803376</v>
      </c>
      <c r="P23" s="7">
        <f t="shared" si="7"/>
        <v>1</v>
      </c>
      <c r="Q23" s="36" t="s">
        <v>1466</v>
      </c>
      <c r="R23" s="22">
        <f t="shared" si="8"/>
        <v>48.955481005376598</v>
      </c>
      <c r="S23" s="7">
        <f t="shared" si="9"/>
        <v>1</v>
      </c>
      <c r="T23" s="36" t="s">
        <v>1467</v>
      </c>
      <c r="U23" s="22">
        <f t="shared" si="10"/>
        <v>1300</v>
      </c>
      <c r="V23" s="7">
        <f t="shared" si="11"/>
        <v>1</v>
      </c>
      <c r="W23" s="36" t="s">
        <v>1468</v>
      </c>
      <c r="X23" s="22">
        <f t="shared" si="12"/>
        <v>48.25723909525756</v>
      </c>
      <c r="Y23" s="7">
        <f t="shared" si="13"/>
        <v>1</v>
      </c>
      <c r="Z23" s="36" t="s">
        <v>1469</v>
      </c>
      <c r="AA23" s="22">
        <f t="shared" si="14"/>
        <v>49.3115468770742</v>
      </c>
      <c r="AB23" s="7">
        <f t="shared" si="15"/>
        <v>1</v>
      </c>
      <c r="AC23" s="36" t="s">
        <v>1470</v>
      </c>
      <c r="AD23" s="7">
        <f t="shared" si="16"/>
        <v>1</v>
      </c>
      <c r="AE23" s="36" t="s">
        <v>1471</v>
      </c>
      <c r="AF23" s="7">
        <f t="shared" si="17"/>
        <v>1</v>
      </c>
      <c r="AG23" s="38" t="s">
        <v>1472</v>
      </c>
      <c r="AH23" s="22">
        <f t="shared" si="18"/>
        <v>61.700184052476892</v>
      </c>
      <c r="AI23" s="7">
        <f t="shared" si="19"/>
        <v>1</v>
      </c>
      <c r="AJ23" s="36" t="s">
        <v>1473</v>
      </c>
      <c r="AK23" s="22">
        <f t="shared" si="20"/>
        <v>12529.680840681822</v>
      </c>
      <c r="AL23" s="7">
        <f t="shared" si="21"/>
        <v>1</v>
      </c>
      <c r="AM23" s="36">
        <v>32</v>
      </c>
      <c r="AN23" s="29">
        <f t="shared" si="22"/>
        <v>32</v>
      </c>
      <c r="AO23" s="39">
        <f t="shared" si="23"/>
        <v>1</v>
      </c>
      <c r="AP23" s="54">
        <f t="shared" si="24"/>
        <v>12</v>
      </c>
    </row>
    <row r="24" spans="1:42" ht="12.75" x14ac:dyDescent="0.2">
      <c r="A24" s="34">
        <v>22</v>
      </c>
      <c r="B24" s="35">
        <v>41957.764929398152</v>
      </c>
      <c r="C24" s="36" t="s">
        <v>1474</v>
      </c>
      <c r="D24" s="36" t="s">
        <v>1475</v>
      </c>
      <c r="E24" s="37">
        <v>257194</v>
      </c>
      <c r="F24" s="37">
        <v>1</v>
      </c>
      <c r="G24" s="4">
        <f t="shared" si="0"/>
        <v>2</v>
      </c>
      <c r="H24" s="4">
        <f t="shared" si="1"/>
        <v>5</v>
      </c>
      <c r="I24" s="4">
        <f t="shared" si="2"/>
        <v>7</v>
      </c>
      <c r="J24" s="4">
        <f t="shared" si="3"/>
        <v>1</v>
      </c>
      <c r="K24" s="4">
        <f t="shared" si="4"/>
        <v>9</v>
      </c>
      <c r="L24" s="4">
        <f t="shared" si="5"/>
        <v>4</v>
      </c>
      <c r="M24" s="7">
        <v>2</v>
      </c>
      <c r="N24" s="36" t="s">
        <v>1476</v>
      </c>
      <c r="O24" s="22">
        <f t="shared" si="6"/>
        <v>13.010299956639813</v>
      </c>
      <c r="P24" s="7">
        <f t="shared" si="7"/>
        <v>1</v>
      </c>
      <c r="Q24" s="36" t="s">
        <v>1477</v>
      </c>
      <c r="R24" s="22">
        <f t="shared" si="8"/>
        <v>52.175828905045506</v>
      </c>
      <c r="S24" s="7">
        <f t="shared" si="9"/>
        <v>1</v>
      </c>
      <c r="T24" s="36" t="s">
        <v>1478</v>
      </c>
      <c r="U24" s="22">
        <f t="shared" si="10"/>
        <v>1114.2857142857142</v>
      </c>
      <c r="V24" s="7">
        <f t="shared" si="11"/>
        <v>1</v>
      </c>
      <c r="W24" s="36" t="s">
        <v>1479</v>
      </c>
      <c r="X24" s="22">
        <f t="shared" si="12"/>
        <v>44.122344564170113</v>
      </c>
      <c r="Y24" s="7">
        <f t="shared" si="13"/>
        <v>1</v>
      </c>
      <c r="Z24" s="36" t="s">
        <v>1480</v>
      </c>
      <c r="AA24" s="22">
        <f t="shared" si="14"/>
        <v>40.477023290053694</v>
      </c>
      <c r="AB24" s="7">
        <f t="shared" si="15"/>
        <v>1</v>
      </c>
      <c r="AC24" s="36" t="s">
        <v>1481</v>
      </c>
      <c r="AD24" s="7">
        <f t="shared" si="16"/>
        <v>1</v>
      </c>
      <c r="AE24" s="36" t="s">
        <v>1482</v>
      </c>
      <c r="AF24" s="7">
        <f t="shared" si="17"/>
        <v>1</v>
      </c>
      <c r="AG24" s="36" t="s">
        <v>1483</v>
      </c>
      <c r="AH24" s="22">
        <f t="shared" si="18"/>
        <v>63.21024948601228</v>
      </c>
      <c r="AI24" s="7">
        <f t="shared" si="19"/>
        <v>1</v>
      </c>
      <c r="AJ24" s="36" t="s">
        <v>1484</v>
      </c>
      <c r="AK24" s="22">
        <f t="shared" si="20"/>
        <v>198.58205868107029</v>
      </c>
      <c r="AL24" s="7">
        <f t="shared" si="21"/>
        <v>1</v>
      </c>
      <c r="AM24" s="36">
        <v>21</v>
      </c>
      <c r="AN24" s="29">
        <f t="shared" si="22"/>
        <v>21</v>
      </c>
      <c r="AO24" s="39">
        <f t="shared" si="23"/>
        <v>1</v>
      </c>
      <c r="AP24" s="54">
        <f t="shared" si="24"/>
        <v>12</v>
      </c>
    </row>
    <row r="25" spans="1:42" ht="12.75" x14ac:dyDescent="0.2">
      <c r="A25" s="34">
        <v>23</v>
      </c>
      <c r="B25" s="35">
        <v>41957.765084583327</v>
      </c>
      <c r="C25" s="36" t="s">
        <v>1529</v>
      </c>
      <c r="D25" s="36" t="s">
        <v>1530</v>
      </c>
      <c r="E25" s="37">
        <v>240285</v>
      </c>
      <c r="F25" s="37">
        <v>1</v>
      </c>
      <c r="G25" s="4">
        <f t="shared" si="0"/>
        <v>2</v>
      </c>
      <c r="H25" s="4">
        <f t="shared" si="1"/>
        <v>4</v>
      </c>
      <c r="I25" s="4">
        <f t="shared" si="2"/>
        <v>0</v>
      </c>
      <c r="J25" s="4">
        <f t="shared" si="3"/>
        <v>2</v>
      </c>
      <c r="K25" s="4">
        <f t="shared" si="4"/>
        <v>8</v>
      </c>
      <c r="L25" s="4">
        <f t="shared" si="5"/>
        <v>5</v>
      </c>
      <c r="M25" s="7">
        <v>2</v>
      </c>
      <c r="N25" s="36" t="s">
        <v>1531</v>
      </c>
      <c r="O25" s="22">
        <f t="shared" si="6"/>
        <v>12.218487496163563</v>
      </c>
      <c r="P25" s="7">
        <f t="shared" si="7"/>
        <v>1</v>
      </c>
      <c r="Q25" s="36" t="s">
        <v>1532</v>
      </c>
      <c r="R25" s="22">
        <f t="shared" si="8"/>
        <v>52.255594140179284</v>
      </c>
      <c r="S25" s="7">
        <f t="shared" si="9"/>
        <v>1</v>
      </c>
      <c r="T25" s="36" t="s">
        <v>1533</v>
      </c>
      <c r="U25" s="22">
        <f t="shared" si="10"/>
        <v>1040</v>
      </c>
      <c r="V25" s="7">
        <f t="shared" si="11"/>
        <v>1</v>
      </c>
      <c r="W25" s="36" t="s">
        <v>1534</v>
      </c>
      <c r="X25" s="22">
        <f t="shared" si="12"/>
        <v>43.435042970076992</v>
      </c>
      <c r="Y25" s="7">
        <f t="shared" si="13"/>
        <v>1</v>
      </c>
      <c r="Z25" s="36" t="s">
        <v>1535</v>
      </c>
      <c r="AA25" s="22">
        <f t="shared" si="14"/>
        <v>45.450980400142569</v>
      </c>
      <c r="AB25" s="7">
        <f t="shared" si="15"/>
        <v>1</v>
      </c>
      <c r="AC25" s="36" t="s">
        <v>1536</v>
      </c>
      <c r="AD25" s="7">
        <f t="shared" si="16"/>
        <v>1</v>
      </c>
      <c r="AE25" s="36" t="s">
        <v>1537</v>
      </c>
      <c r="AF25" s="7">
        <f t="shared" si="17"/>
        <v>1</v>
      </c>
      <c r="AG25" s="36" t="s">
        <v>1538</v>
      </c>
      <c r="AH25" s="22">
        <f t="shared" si="18"/>
        <v>64.047023070721281</v>
      </c>
      <c r="AI25" s="7">
        <f t="shared" si="19"/>
        <v>1</v>
      </c>
      <c r="AJ25" s="36" t="s">
        <v>1539</v>
      </c>
      <c r="AK25" s="22">
        <f t="shared" si="20"/>
        <v>250.00000000000011</v>
      </c>
      <c r="AL25" s="7">
        <f t="shared" si="21"/>
        <v>1</v>
      </c>
      <c r="AM25" s="36">
        <v>23</v>
      </c>
      <c r="AN25" s="29">
        <f t="shared" si="22"/>
        <v>23</v>
      </c>
      <c r="AO25" s="39">
        <f t="shared" si="23"/>
        <v>1</v>
      </c>
      <c r="AP25" s="54">
        <f t="shared" si="24"/>
        <v>12</v>
      </c>
    </row>
    <row r="26" spans="1:42" ht="12.75" x14ac:dyDescent="0.2">
      <c r="A26" s="34">
        <v>24</v>
      </c>
      <c r="B26" s="35">
        <v>41957.76554241898</v>
      </c>
      <c r="C26" s="36" t="s">
        <v>1561</v>
      </c>
      <c r="D26" s="36" t="s">
        <v>1562</v>
      </c>
      <c r="E26" s="37">
        <v>240892</v>
      </c>
      <c r="F26" s="37">
        <v>1</v>
      </c>
      <c r="G26" s="4">
        <f t="shared" si="0"/>
        <v>2</v>
      </c>
      <c r="H26" s="4">
        <f t="shared" si="1"/>
        <v>4</v>
      </c>
      <c r="I26" s="4">
        <f t="shared" si="2"/>
        <v>0</v>
      </c>
      <c r="J26" s="4">
        <f t="shared" si="3"/>
        <v>8</v>
      </c>
      <c r="K26" s="4">
        <f t="shared" si="4"/>
        <v>9</v>
      </c>
      <c r="L26" s="4">
        <f t="shared" si="5"/>
        <v>2</v>
      </c>
      <c r="M26" s="7">
        <v>2</v>
      </c>
      <c r="N26" s="36" t="s">
        <v>1563</v>
      </c>
      <c r="O26" s="22">
        <f t="shared" si="6"/>
        <v>15.228787452803376</v>
      </c>
      <c r="P26" s="7">
        <f t="shared" si="7"/>
        <v>1</v>
      </c>
      <c r="Q26" s="36" t="s">
        <v>1564</v>
      </c>
      <c r="R26" s="22">
        <f t="shared" si="8"/>
        <v>54.525613884099315</v>
      </c>
      <c r="S26" s="7">
        <f t="shared" si="9"/>
        <v>1</v>
      </c>
      <c r="T26" s="36" t="s">
        <v>1565</v>
      </c>
      <c r="U26" s="22">
        <f t="shared" si="10"/>
        <v>1300</v>
      </c>
      <c r="V26" s="7">
        <f t="shared" si="11"/>
        <v>1</v>
      </c>
      <c r="W26" s="36" t="s">
        <v>1566</v>
      </c>
      <c r="X26" s="22">
        <f t="shared" si="12"/>
        <v>40.126621015118076</v>
      </c>
      <c r="Y26" s="7">
        <f t="shared" si="13"/>
        <v>1</v>
      </c>
      <c r="Z26" s="36" t="s">
        <v>1567</v>
      </c>
      <c r="AA26" s="22">
        <f t="shared" si="14"/>
        <v>44.139433523068369</v>
      </c>
      <c r="AB26" s="7">
        <f t="shared" si="15"/>
        <v>1</v>
      </c>
      <c r="AC26" s="36" t="s">
        <v>1568</v>
      </c>
      <c r="AD26" s="7">
        <f t="shared" si="16"/>
        <v>1</v>
      </c>
      <c r="AE26" s="36" t="s">
        <v>1569</v>
      </c>
      <c r="AF26" s="7">
        <f t="shared" si="17"/>
        <v>1</v>
      </c>
      <c r="AG26" s="36" t="s">
        <v>1570</v>
      </c>
      <c r="AH26" s="22">
        <f t="shared" si="18"/>
        <v>65.101475355801739</v>
      </c>
      <c r="AI26" s="7">
        <f t="shared" si="19"/>
        <v>1</v>
      </c>
      <c r="AJ26" s="36" t="s">
        <v>1571</v>
      </c>
      <c r="AK26" s="22">
        <f t="shared" si="20"/>
        <v>125.29680840681816</v>
      </c>
      <c r="AL26" s="7">
        <f t="shared" si="21"/>
        <v>1</v>
      </c>
      <c r="AM26" s="36">
        <v>21</v>
      </c>
      <c r="AN26" s="29">
        <f t="shared" si="22"/>
        <v>21</v>
      </c>
      <c r="AO26" s="39">
        <f t="shared" si="23"/>
        <v>1</v>
      </c>
      <c r="AP26" s="54">
        <f t="shared" si="24"/>
        <v>12</v>
      </c>
    </row>
    <row r="27" spans="1:42" ht="12.75" x14ac:dyDescent="0.2">
      <c r="A27" s="34">
        <v>25</v>
      </c>
      <c r="B27" s="35">
        <v>41957.765960243058</v>
      </c>
      <c r="C27" s="36" t="s">
        <v>1583</v>
      </c>
      <c r="D27" s="36" t="s">
        <v>1584</v>
      </c>
      <c r="E27" s="37">
        <v>242327</v>
      </c>
      <c r="F27" s="37">
        <v>1</v>
      </c>
      <c r="G27" s="4">
        <f t="shared" si="0"/>
        <v>2</v>
      </c>
      <c r="H27" s="4">
        <f t="shared" si="1"/>
        <v>4</v>
      </c>
      <c r="I27" s="4">
        <f t="shared" si="2"/>
        <v>2</v>
      </c>
      <c r="J27" s="4">
        <f t="shared" si="3"/>
        <v>3</v>
      </c>
      <c r="K27" s="4">
        <f t="shared" si="4"/>
        <v>2</v>
      </c>
      <c r="L27" s="4">
        <f t="shared" si="5"/>
        <v>7</v>
      </c>
      <c r="M27" s="7">
        <v>2</v>
      </c>
      <c r="N27" s="36" t="s">
        <v>1585</v>
      </c>
      <c r="O27" s="22">
        <f t="shared" si="6"/>
        <v>10.969100130080564</v>
      </c>
      <c r="P27" s="7">
        <f t="shared" si="7"/>
        <v>1</v>
      </c>
      <c r="Q27" s="36" t="s">
        <v>1586</v>
      </c>
      <c r="R27" s="22">
        <f t="shared" si="8"/>
        <v>50.430276841680453</v>
      </c>
      <c r="S27" s="7">
        <f t="shared" si="9"/>
        <v>1</v>
      </c>
      <c r="T27" s="38" t="s">
        <v>1587</v>
      </c>
      <c r="U27" s="22">
        <f t="shared" si="10"/>
        <v>917.64705882352939</v>
      </c>
      <c r="V27" s="7">
        <f t="shared" si="11"/>
        <v>1</v>
      </c>
      <c r="W27" s="36" t="s">
        <v>1588</v>
      </c>
      <c r="X27" s="22">
        <f t="shared" si="12"/>
        <v>50.697458080334414</v>
      </c>
      <c r="Y27" s="7">
        <f t="shared" si="13"/>
        <v>1</v>
      </c>
      <c r="Z27" s="36" t="s">
        <v>1589</v>
      </c>
      <c r="AA27" s="22">
        <f t="shared" si="14"/>
        <v>53.239087409443187</v>
      </c>
      <c r="AB27" s="7">
        <f t="shared" si="15"/>
        <v>1</v>
      </c>
      <c r="AC27" s="36" t="s">
        <v>1590</v>
      </c>
      <c r="AD27" s="7">
        <f t="shared" si="16"/>
        <v>1</v>
      </c>
      <c r="AE27" s="36" t="s">
        <v>1591</v>
      </c>
      <c r="AF27" s="7">
        <f t="shared" si="17"/>
        <v>1</v>
      </c>
      <c r="AG27" s="36" t="s">
        <v>1592</v>
      </c>
      <c r="AH27" s="22">
        <f t="shared" si="18"/>
        <v>65.599598901154963</v>
      </c>
      <c r="AI27" s="7">
        <f t="shared" si="19"/>
        <v>1</v>
      </c>
      <c r="AJ27" s="36" t="s">
        <v>1593</v>
      </c>
      <c r="AK27" s="22">
        <f t="shared" si="20"/>
        <v>12529.680840681822</v>
      </c>
      <c r="AL27" s="7">
        <f t="shared" si="21"/>
        <v>1</v>
      </c>
      <c r="AM27" s="36">
        <v>31</v>
      </c>
      <c r="AN27" s="29">
        <f t="shared" si="22"/>
        <v>31</v>
      </c>
      <c r="AO27" s="39">
        <f t="shared" si="23"/>
        <v>1</v>
      </c>
      <c r="AP27" s="54">
        <f t="shared" si="24"/>
        <v>12</v>
      </c>
    </row>
    <row r="28" spans="1:42" ht="12.75" x14ac:dyDescent="0.2">
      <c r="A28" s="34">
        <v>26</v>
      </c>
      <c r="B28" s="35">
        <v>41957.765944016202</v>
      </c>
      <c r="C28" s="36" t="s">
        <v>1627</v>
      </c>
      <c r="D28" s="36" t="s">
        <v>1628</v>
      </c>
      <c r="E28" s="37">
        <v>233311</v>
      </c>
      <c r="F28" s="37">
        <v>1</v>
      </c>
      <c r="G28" s="4">
        <f t="shared" si="0"/>
        <v>2</v>
      </c>
      <c r="H28" s="4">
        <f t="shared" si="1"/>
        <v>3</v>
      </c>
      <c r="I28" s="4">
        <f t="shared" si="2"/>
        <v>3</v>
      </c>
      <c r="J28" s="4">
        <f t="shared" si="3"/>
        <v>3</v>
      </c>
      <c r="K28" s="4">
        <f t="shared" si="4"/>
        <v>1</v>
      </c>
      <c r="L28" s="4">
        <f t="shared" si="5"/>
        <v>1</v>
      </c>
      <c r="M28" s="7">
        <v>2</v>
      </c>
      <c r="N28" s="36" t="s">
        <v>1629</v>
      </c>
      <c r="O28" s="22">
        <f t="shared" si="6"/>
        <v>16.989700043360187</v>
      </c>
      <c r="P28" s="7">
        <f t="shared" si="7"/>
        <v>1</v>
      </c>
      <c r="Q28" s="36" t="s">
        <v>1630</v>
      </c>
      <c r="R28" s="22">
        <f t="shared" si="8"/>
        <v>49.757888703796738</v>
      </c>
      <c r="S28" s="7">
        <f t="shared" si="9"/>
        <v>1</v>
      </c>
      <c r="T28" s="36" t="s">
        <v>1631</v>
      </c>
      <c r="U28" s="22">
        <f t="shared" si="10"/>
        <v>1418.1818181818182</v>
      </c>
      <c r="V28" s="7">
        <f t="shared" si="11"/>
        <v>1</v>
      </c>
      <c r="W28" s="36" t="s">
        <v>1632</v>
      </c>
      <c r="X28" s="22">
        <f t="shared" si="12"/>
        <v>46.084276880811423</v>
      </c>
      <c r="Y28" s="7">
        <f t="shared" si="13"/>
        <v>1</v>
      </c>
      <c r="Z28" s="36" t="s">
        <v>1633</v>
      </c>
      <c r="AA28" s="22">
        <f t="shared" si="14"/>
        <v>47.891466346851068</v>
      </c>
      <c r="AB28" s="7">
        <f t="shared" si="15"/>
        <v>1</v>
      </c>
      <c r="AC28" s="36" t="s">
        <v>1634</v>
      </c>
      <c r="AD28" s="7">
        <f t="shared" si="16"/>
        <v>1</v>
      </c>
      <c r="AE28" s="36" t="s">
        <v>1635</v>
      </c>
      <c r="AF28" s="7">
        <f t="shared" si="17"/>
        <v>1</v>
      </c>
      <c r="AG28" s="36" t="s">
        <v>1636</v>
      </c>
      <c r="AH28" s="22">
        <f t="shared" si="18"/>
        <v>61.561359185611444</v>
      </c>
      <c r="AI28" s="7">
        <f t="shared" si="19"/>
        <v>1</v>
      </c>
      <c r="AJ28" s="36" t="s">
        <v>1637</v>
      </c>
      <c r="AK28" s="22">
        <f t="shared" si="20"/>
        <v>9952.6792638374336</v>
      </c>
      <c r="AL28" s="7">
        <f t="shared" si="21"/>
        <v>1</v>
      </c>
      <c r="AM28" s="36">
        <v>31</v>
      </c>
      <c r="AN28" s="29">
        <f t="shared" si="22"/>
        <v>31</v>
      </c>
      <c r="AO28" s="39">
        <f t="shared" si="23"/>
        <v>1</v>
      </c>
      <c r="AP28" s="54">
        <f t="shared" si="24"/>
        <v>12</v>
      </c>
    </row>
    <row r="29" spans="1:42" ht="12.75" x14ac:dyDescent="0.2">
      <c r="A29" s="34">
        <v>27</v>
      </c>
      <c r="B29" s="35">
        <v>41957.766421030086</v>
      </c>
      <c r="C29" s="36" t="s">
        <v>1660</v>
      </c>
      <c r="D29" s="36" t="s">
        <v>1661</v>
      </c>
      <c r="E29" s="37">
        <v>254181</v>
      </c>
      <c r="F29" s="37">
        <v>1</v>
      </c>
      <c r="G29" s="4">
        <f t="shared" si="0"/>
        <v>2</v>
      </c>
      <c r="H29" s="4">
        <f t="shared" si="1"/>
        <v>5</v>
      </c>
      <c r="I29" s="4">
        <f t="shared" si="2"/>
        <v>4</v>
      </c>
      <c r="J29" s="4">
        <f t="shared" si="3"/>
        <v>1</v>
      </c>
      <c r="K29" s="4">
        <f t="shared" si="4"/>
        <v>8</v>
      </c>
      <c r="L29" s="4">
        <f t="shared" si="5"/>
        <v>1</v>
      </c>
      <c r="M29" s="7">
        <v>2</v>
      </c>
      <c r="N29" s="36" t="s">
        <v>1662</v>
      </c>
      <c r="O29" s="22">
        <f t="shared" si="6"/>
        <v>16.989700043360187</v>
      </c>
      <c r="P29" s="7">
        <f t="shared" si="7"/>
        <v>1</v>
      </c>
      <c r="Q29" s="36" t="s">
        <v>1663</v>
      </c>
      <c r="R29" s="22">
        <f t="shared" si="8"/>
        <v>51.743256270193697</v>
      </c>
      <c r="S29" s="7">
        <f t="shared" si="9"/>
        <v>1</v>
      </c>
      <c r="T29" s="36" t="s">
        <v>1664</v>
      </c>
      <c r="U29" s="22">
        <f t="shared" si="10"/>
        <v>1418.1818181818182</v>
      </c>
      <c r="V29" s="7">
        <f t="shared" si="11"/>
        <v>1</v>
      </c>
      <c r="W29" s="36" t="s">
        <v>1665</v>
      </c>
      <c r="X29" s="22">
        <f t="shared" si="12"/>
        <v>40.841232379011615</v>
      </c>
      <c r="Y29" s="7">
        <f t="shared" si="13"/>
        <v>1</v>
      </c>
      <c r="Z29" s="36" t="s">
        <v>1666</v>
      </c>
      <c r="AA29" s="22">
        <f t="shared" si="14"/>
        <v>39.320232147054057</v>
      </c>
      <c r="AB29" s="7">
        <f t="shared" si="15"/>
        <v>1</v>
      </c>
      <c r="AC29" s="36" t="s">
        <v>1667</v>
      </c>
      <c r="AD29" s="7">
        <f t="shared" si="16"/>
        <v>1</v>
      </c>
      <c r="AE29" s="36" t="s">
        <v>1668</v>
      </c>
      <c r="AF29" s="7">
        <f t="shared" si="17"/>
        <v>1</v>
      </c>
      <c r="AG29" s="36" t="s">
        <v>1669</v>
      </c>
      <c r="AH29" s="22">
        <f t="shared" si="18"/>
        <v>61.20668288010647</v>
      </c>
      <c r="AI29" s="7">
        <f t="shared" si="19"/>
        <v>1</v>
      </c>
      <c r="AJ29" s="36" t="s">
        <v>1670</v>
      </c>
      <c r="AK29" s="22">
        <f t="shared" si="20"/>
        <v>99.526792638374388</v>
      </c>
      <c r="AL29" s="7">
        <f t="shared" si="21"/>
        <v>1</v>
      </c>
      <c r="AM29" s="36">
        <v>22</v>
      </c>
      <c r="AN29" s="29">
        <f t="shared" si="22"/>
        <v>22</v>
      </c>
      <c r="AO29" s="39">
        <f t="shared" si="23"/>
        <v>1</v>
      </c>
      <c r="AP29" s="54">
        <f t="shared" si="24"/>
        <v>12</v>
      </c>
    </row>
    <row r="30" spans="1:42" ht="12.75" x14ac:dyDescent="0.2">
      <c r="A30" s="34">
        <v>28</v>
      </c>
      <c r="B30" s="35">
        <v>41957.766749120368</v>
      </c>
      <c r="C30" s="36" t="s">
        <v>1693</v>
      </c>
      <c r="D30" s="36" t="s">
        <v>1694</v>
      </c>
      <c r="E30" s="37">
        <v>242601</v>
      </c>
      <c r="F30" s="37">
        <v>1</v>
      </c>
      <c r="G30" s="4">
        <f t="shared" si="0"/>
        <v>2</v>
      </c>
      <c r="H30" s="4">
        <f t="shared" si="1"/>
        <v>4</v>
      </c>
      <c r="I30" s="4">
        <f t="shared" si="2"/>
        <v>2</v>
      </c>
      <c r="J30" s="4">
        <f t="shared" si="3"/>
        <v>6</v>
      </c>
      <c r="K30" s="4">
        <f t="shared" si="4"/>
        <v>0</v>
      </c>
      <c r="L30" s="4">
        <f t="shared" si="5"/>
        <v>1</v>
      </c>
      <c r="M30" s="7">
        <v>2</v>
      </c>
      <c r="N30" s="36" t="s">
        <v>1695</v>
      </c>
      <c r="O30" s="22">
        <f t="shared" si="6"/>
        <v>16.989700043360187</v>
      </c>
      <c r="P30" s="7">
        <f t="shared" si="7"/>
        <v>1</v>
      </c>
      <c r="Q30" s="36" t="s">
        <v>1696</v>
      </c>
      <c r="R30" s="22">
        <f t="shared" si="8"/>
        <v>50.36338810782614</v>
      </c>
      <c r="S30" s="7">
        <f t="shared" si="9"/>
        <v>1</v>
      </c>
      <c r="T30" s="36" t="s">
        <v>1697</v>
      </c>
      <c r="U30" s="22">
        <f t="shared" si="10"/>
        <v>1418.1818181818182</v>
      </c>
      <c r="V30" s="7">
        <f t="shared" si="11"/>
        <v>1</v>
      </c>
      <c r="W30" s="36" t="s">
        <v>1698</v>
      </c>
      <c r="X30" s="22">
        <f t="shared" si="12"/>
        <v>47.055205234374689</v>
      </c>
      <c r="Y30" s="7">
        <f t="shared" si="13"/>
        <v>1</v>
      </c>
      <c r="Z30" s="36" t="s">
        <v>1699</v>
      </c>
      <c r="AA30" s="22">
        <f t="shared" si="14"/>
        <v>50.622114391106003</v>
      </c>
      <c r="AB30" s="7">
        <f t="shared" si="15"/>
        <v>1</v>
      </c>
      <c r="AC30" s="36" t="s">
        <v>1700</v>
      </c>
      <c r="AD30" s="7">
        <f t="shared" si="16"/>
        <v>1</v>
      </c>
      <c r="AE30" s="36" t="s">
        <v>1701</v>
      </c>
      <c r="AF30" s="7">
        <f t="shared" si="17"/>
        <v>1</v>
      </c>
      <c r="AG30" s="36" t="s">
        <v>1702</v>
      </c>
      <c r="AH30" s="22">
        <f t="shared" si="18"/>
        <v>63.196783618362588</v>
      </c>
      <c r="AI30" s="7">
        <f t="shared" si="19"/>
        <v>1</v>
      </c>
      <c r="AJ30" s="36" t="s">
        <v>1703</v>
      </c>
      <c r="AK30" s="22">
        <f t="shared" si="20"/>
        <v>9952.6792638374336</v>
      </c>
      <c r="AL30" s="7">
        <f t="shared" si="21"/>
        <v>1</v>
      </c>
      <c r="AM30" s="36">
        <v>31</v>
      </c>
      <c r="AN30" s="29">
        <f t="shared" si="22"/>
        <v>31</v>
      </c>
      <c r="AO30" s="39">
        <f t="shared" si="23"/>
        <v>1</v>
      </c>
      <c r="AP30" s="54">
        <f t="shared" si="24"/>
        <v>12</v>
      </c>
    </row>
    <row r="31" spans="1:42" ht="12.75" x14ac:dyDescent="0.2">
      <c r="A31" s="34">
        <v>29</v>
      </c>
      <c r="B31" s="35">
        <v>41957.767227060183</v>
      </c>
      <c r="C31" s="36" t="s">
        <v>1726</v>
      </c>
      <c r="D31" s="36" t="s">
        <v>1727</v>
      </c>
      <c r="E31" s="37">
        <v>105709</v>
      </c>
      <c r="F31" s="37">
        <v>1</v>
      </c>
      <c r="G31" s="4">
        <f t="shared" si="0"/>
        <v>1</v>
      </c>
      <c r="H31" s="4">
        <f t="shared" si="1"/>
        <v>0</v>
      </c>
      <c r="I31" s="4">
        <f t="shared" si="2"/>
        <v>5</v>
      </c>
      <c r="J31" s="4">
        <f t="shared" si="3"/>
        <v>7</v>
      </c>
      <c r="K31" s="4">
        <f t="shared" si="4"/>
        <v>0</v>
      </c>
      <c r="L31" s="4">
        <f t="shared" si="5"/>
        <v>9</v>
      </c>
      <c r="M31" s="7">
        <v>2</v>
      </c>
      <c r="N31" s="36" t="s">
        <v>1728</v>
      </c>
      <c r="O31" s="22">
        <f t="shared" si="6"/>
        <v>10</v>
      </c>
      <c r="P31" s="7">
        <f t="shared" si="7"/>
        <v>1</v>
      </c>
      <c r="Q31" s="36" t="s">
        <v>1729</v>
      </c>
      <c r="R31" s="22">
        <f t="shared" si="8"/>
        <v>51.030201005400826</v>
      </c>
      <c r="S31" s="7">
        <f t="shared" si="9"/>
        <v>1</v>
      </c>
      <c r="T31" s="36" t="s">
        <v>1730</v>
      </c>
      <c r="U31" s="22">
        <f t="shared" si="10"/>
        <v>821.0526315789474</v>
      </c>
      <c r="V31" s="7">
        <f t="shared" si="11"/>
        <v>1</v>
      </c>
      <c r="W31" s="36" t="s">
        <v>1731</v>
      </c>
      <c r="X31" s="22">
        <f t="shared" si="12"/>
        <v>56.010496307291397</v>
      </c>
      <c r="Y31" s="7">
        <f t="shared" si="13"/>
        <v>1</v>
      </c>
      <c r="Z31" s="36" t="s">
        <v>1732</v>
      </c>
      <c r="AA31" s="22">
        <f t="shared" si="14"/>
        <v>58.030899869919438</v>
      </c>
      <c r="AB31" s="7">
        <f t="shared" si="15"/>
        <v>1</v>
      </c>
      <c r="AC31" s="36" t="s">
        <v>1733</v>
      </c>
      <c r="AD31" s="7">
        <f t="shared" si="16"/>
        <v>1</v>
      </c>
      <c r="AE31" s="36" t="s">
        <v>1734</v>
      </c>
      <c r="AF31" s="7">
        <f t="shared" si="17"/>
        <v>1</v>
      </c>
      <c r="AG31" s="36" t="s">
        <v>1735</v>
      </c>
      <c r="AH31" s="22">
        <f t="shared" si="18"/>
        <v>68.01441978055783</v>
      </c>
      <c r="AI31" s="7">
        <f t="shared" si="19"/>
        <v>1</v>
      </c>
      <c r="AJ31" s="36" t="s">
        <v>1736</v>
      </c>
      <c r="AK31" s="22">
        <f t="shared" si="20"/>
        <v>62797.160787739602</v>
      </c>
      <c r="AL31" s="7">
        <f t="shared" si="21"/>
        <v>1</v>
      </c>
      <c r="AM31" s="36">
        <v>34</v>
      </c>
      <c r="AN31" s="29">
        <f t="shared" si="22"/>
        <v>34</v>
      </c>
      <c r="AO31" s="39">
        <f t="shared" si="23"/>
        <v>1</v>
      </c>
      <c r="AP31" s="54">
        <f t="shared" si="24"/>
        <v>12</v>
      </c>
    </row>
    <row r="32" spans="1:42" ht="12.75" x14ac:dyDescent="0.2">
      <c r="A32" s="34">
        <v>30</v>
      </c>
      <c r="B32" s="35">
        <v>41957.767704861108</v>
      </c>
      <c r="C32" s="36" t="s">
        <v>1747</v>
      </c>
      <c r="D32" s="36" t="s">
        <v>1748</v>
      </c>
      <c r="E32" s="37">
        <v>241047</v>
      </c>
      <c r="F32" s="37">
        <v>1</v>
      </c>
      <c r="G32" s="4">
        <f t="shared" si="0"/>
        <v>2</v>
      </c>
      <c r="H32" s="4">
        <f t="shared" si="1"/>
        <v>4</v>
      </c>
      <c r="I32" s="4">
        <f t="shared" si="2"/>
        <v>1</v>
      </c>
      <c r="J32" s="4">
        <f t="shared" si="3"/>
        <v>0</v>
      </c>
      <c r="K32" s="4">
        <f t="shared" si="4"/>
        <v>4</v>
      </c>
      <c r="L32" s="4">
        <f t="shared" si="5"/>
        <v>7</v>
      </c>
      <c r="M32" s="7">
        <v>2</v>
      </c>
      <c r="N32" s="36" t="s">
        <v>1749</v>
      </c>
      <c r="O32" s="22">
        <f t="shared" si="6"/>
        <v>10.969100130080564</v>
      </c>
      <c r="P32" s="7">
        <f t="shared" si="7"/>
        <v>1</v>
      </c>
      <c r="Q32" s="36" t="s">
        <v>1750</v>
      </c>
      <c r="R32" s="22">
        <f t="shared" si="8"/>
        <v>50.046542413711279</v>
      </c>
      <c r="S32" s="7">
        <f t="shared" si="9"/>
        <v>1</v>
      </c>
      <c r="T32" s="36" t="s">
        <v>1751</v>
      </c>
      <c r="U32" s="22">
        <f t="shared" si="10"/>
        <v>917.64705882352939</v>
      </c>
      <c r="V32" s="7">
        <f t="shared" si="11"/>
        <v>1</v>
      </c>
      <c r="W32" s="36" t="s">
        <v>1752</v>
      </c>
      <c r="X32" s="22">
        <f t="shared" si="12"/>
        <v>48.45142122696587</v>
      </c>
      <c r="Y32" s="7">
        <f t="shared" si="13"/>
        <v>1</v>
      </c>
      <c r="Z32" s="36" t="s">
        <v>1753</v>
      </c>
      <c r="AA32" s="22">
        <f t="shared" si="14"/>
        <v>49.575773191777941</v>
      </c>
      <c r="AB32" s="7">
        <f t="shared" si="15"/>
        <v>1</v>
      </c>
      <c r="AC32" s="36" t="s">
        <v>1754</v>
      </c>
      <c r="AD32" s="7">
        <f t="shared" si="16"/>
        <v>1</v>
      </c>
      <c r="AE32" s="36" t="s">
        <v>1755</v>
      </c>
      <c r="AF32" s="7">
        <f t="shared" si="17"/>
        <v>1</v>
      </c>
      <c r="AG32" s="36" t="s">
        <v>1756</v>
      </c>
      <c r="AH32" s="22">
        <f t="shared" si="18"/>
        <v>65.215459652811276</v>
      </c>
      <c r="AI32" s="7">
        <f t="shared" si="19"/>
        <v>1</v>
      </c>
      <c r="AJ32" s="36" t="s">
        <v>1757</v>
      </c>
      <c r="AK32" s="22">
        <f t="shared" si="20"/>
        <v>3962.2329811527861</v>
      </c>
      <c r="AL32" s="7">
        <f t="shared" si="21"/>
        <v>1</v>
      </c>
      <c r="AM32" s="36">
        <v>29</v>
      </c>
      <c r="AN32" s="29">
        <f t="shared" si="22"/>
        <v>29</v>
      </c>
      <c r="AO32" s="39">
        <f t="shared" si="23"/>
        <v>1</v>
      </c>
      <c r="AP32" s="54">
        <f t="shared" si="24"/>
        <v>12</v>
      </c>
    </row>
    <row r="33" spans="1:42" ht="12.75" x14ac:dyDescent="0.2">
      <c r="A33" s="34">
        <v>31</v>
      </c>
      <c r="B33" s="35">
        <v>41957.768372025464</v>
      </c>
      <c r="C33" s="36" t="s">
        <v>1758</v>
      </c>
      <c r="D33" s="36" t="s">
        <v>1759</v>
      </c>
      <c r="E33" s="37">
        <v>239655</v>
      </c>
      <c r="F33" s="37">
        <v>1</v>
      </c>
      <c r="G33" s="4">
        <f t="shared" si="0"/>
        <v>2</v>
      </c>
      <c r="H33" s="4">
        <f t="shared" si="1"/>
        <v>3</v>
      </c>
      <c r="I33" s="4">
        <f t="shared" si="2"/>
        <v>9</v>
      </c>
      <c r="J33" s="4">
        <f t="shared" si="3"/>
        <v>6</v>
      </c>
      <c r="K33" s="4">
        <f t="shared" si="4"/>
        <v>5</v>
      </c>
      <c r="L33" s="4">
        <f t="shared" si="5"/>
        <v>5</v>
      </c>
      <c r="M33" s="7">
        <v>2</v>
      </c>
      <c r="N33" s="36" t="s">
        <v>1760</v>
      </c>
      <c r="O33" s="22">
        <f t="shared" si="6"/>
        <v>12.218487496163563</v>
      </c>
      <c r="P33" s="7">
        <f t="shared" si="7"/>
        <v>1</v>
      </c>
      <c r="Q33" s="36" t="s">
        <v>1761</v>
      </c>
      <c r="R33" s="22">
        <f t="shared" si="8"/>
        <v>52.595721087415271</v>
      </c>
      <c r="S33" s="7">
        <f t="shared" si="9"/>
        <v>1</v>
      </c>
      <c r="T33" s="36" t="s">
        <v>1762</v>
      </c>
      <c r="U33" s="22">
        <f t="shared" si="10"/>
        <v>1040</v>
      </c>
      <c r="V33" s="7">
        <f t="shared" si="11"/>
        <v>1</v>
      </c>
      <c r="W33" s="36" t="s">
        <v>1763</v>
      </c>
      <c r="X33" s="22">
        <f t="shared" si="12"/>
        <v>48.202847949567193</v>
      </c>
      <c r="Y33" s="7">
        <f t="shared" si="13"/>
        <v>1</v>
      </c>
      <c r="Z33" s="36" t="s">
        <v>1764</v>
      </c>
      <c r="AA33" s="22">
        <f t="shared" si="14"/>
        <v>47.626390842053958</v>
      </c>
      <c r="AB33" s="7">
        <f t="shared" si="15"/>
        <v>1</v>
      </c>
      <c r="AC33" s="36" t="s">
        <v>1765</v>
      </c>
      <c r="AD33" s="7">
        <f t="shared" si="16"/>
        <v>1</v>
      </c>
      <c r="AE33" s="36" t="s">
        <v>1766</v>
      </c>
      <c r="AF33" s="7">
        <f t="shared" si="17"/>
        <v>1</v>
      </c>
      <c r="AG33" s="36" t="s">
        <v>1767</v>
      </c>
      <c r="AH33" s="22">
        <f t="shared" si="18"/>
        <v>65.125535551153334</v>
      </c>
      <c r="AI33" s="7">
        <f t="shared" si="19"/>
        <v>1</v>
      </c>
      <c r="AJ33" s="36" t="s">
        <v>1768</v>
      </c>
      <c r="AK33" s="22">
        <f t="shared" si="20"/>
        <v>2500.0000000000018</v>
      </c>
      <c r="AL33" s="7">
        <f t="shared" si="21"/>
        <v>1</v>
      </c>
      <c r="AM33" s="36">
        <v>27</v>
      </c>
      <c r="AN33" s="29">
        <f t="shared" si="22"/>
        <v>27</v>
      </c>
      <c r="AO33" s="39">
        <f t="shared" si="23"/>
        <v>1</v>
      </c>
      <c r="AP33" s="54">
        <f t="shared" si="24"/>
        <v>12</v>
      </c>
    </row>
    <row r="34" spans="1:42" ht="12.75" x14ac:dyDescent="0.2">
      <c r="A34" s="34">
        <v>32</v>
      </c>
      <c r="B34" s="35">
        <v>41957.768877604161</v>
      </c>
      <c r="C34" s="36" t="s">
        <v>1779</v>
      </c>
      <c r="D34" s="36" t="s">
        <v>1780</v>
      </c>
      <c r="E34" s="37">
        <v>239480</v>
      </c>
      <c r="F34" s="37">
        <v>1</v>
      </c>
      <c r="G34" s="4">
        <f t="shared" si="0"/>
        <v>2</v>
      </c>
      <c r="H34" s="4">
        <f t="shared" si="1"/>
        <v>3</v>
      </c>
      <c r="I34" s="4">
        <f t="shared" si="2"/>
        <v>9</v>
      </c>
      <c r="J34" s="4">
        <f t="shared" si="3"/>
        <v>4</v>
      </c>
      <c r="K34" s="4">
        <f t="shared" si="4"/>
        <v>8</v>
      </c>
      <c r="L34" s="4">
        <f t="shared" si="5"/>
        <v>0</v>
      </c>
      <c r="M34" s="7">
        <v>2</v>
      </c>
      <c r="N34" s="36" t="s">
        <v>1781</v>
      </c>
      <c r="O34" s="22">
        <f t="shared" si="6"/>
        <v>20</v>
      </c>
      <c r="P34" s="7">
        <f t="shared" si="7"/>
        <v>1</v>
      </c>
      <c r="Q34" s="36" t="s">
        <v>1782</v>
      </c>
      <c r="R34" s="22">
        <f t="shared" si="8"/>
        <v>52.832194243368704</v>
      </c>
      <c r="S34" s="7">
        <f t="shared" si="9"/>
        <v>1</v>
      </c>
      <c r="T34" s="36" t="s">
        <v>1783</v>
      </c>
      <c r="U34" s="22">
        <f t="shared" si="10"/>
        <v>1560</v>
      </c>
      <c r="V34" s="7">
        <f t="shared" si="11"/>
        <v>1</v>
      </c>
      <c r="W34" s="36" t="s">
        <v>1784</v>
      </c>
      <c r="X34" s="22">
        <f t="shared" si="12"/>
        <v>41.227058551760081</v>
      </c>
      <c r="Y34" s="7">
        <f t="shared" si="13"/>
        <v>1</v>
      </c>
      <c r="Z34" s="36" t="s">
        <v>1785</v>
      </c>
      <c r="AA34" s="22">
        <f t="shared" si="14"/>
        <v>38.754889084864956</v>
      </c>
      <c r="AB34" s="7">
        <f t="shared" si="15"/>
        <v>1</v>
      </c>
      <c r="AC34" s="36" t="s">
        <v>1786</v>
      </c>
      <c r="AD34" s="7">
        <f t="shared" si="16"/>
        <v>1</v>
      </c>
      <c r="AE34" s="36" t="s">
        <v>1787</v>
      </c>
      <c r="AF34" s="7">
        <f t="shared" si="17"/>
        <v>1</v>
      </c>
      <c r="AG34" s="36" t="s">
        <v>1788</v>
      </c>
      <c r="AH34" s="22">
        <f t="shared" si="18"/>
        <v>62.005497435257979</v>
      </c>
      <c r="AI34" s="7">
        <f t="shared" si="19"/>
        <v>1</v>
      </c>
      <c r="AJ34" s="36" t="s">
        <v>1789</v>
      </c>
      <c r="AK34" s="22">
        <f t="shared" si="20"/>
        <v>79.056941504209476</v>
      </c>
      <c r="AL34" s="7">
        <f t="shared" si="21"/>
        <v>1</v>
      </c>
      <c r="AM34" s="36">
        <v>22</v>
      </c>
      <c r="AN34" s="29">
        <f t="shared" si="22"/>
        <v>22</v>
      </c>
      <c r="AO34" s="39">
        <f t="shared" si="23"/>
        <v>1</v>
      </c>
      <c r="AP34" s="54">
        <f t="shared" si="24"/>
        <v>12</v>
      </c>
    </row>
    <row r="35" spans="1:42" ht="12.75" x14ac:dyDescent="0.2">
      <c r="A35" s="34">
        <v>33</v>
      </c>
      <c r="B35" s="35">
        <v>41957.769282442125</v>
      </c>
      <c r="C35" s="36" t="s">
        <v>1820</v>
      </c>
      <c r="D35" s="36" t="s">
        <v>1821</v>
      </c>
      <c r="E35" s="37">
        <v>256688</v>
      </c>
      <c r="F35" s="37">
        <v>1</v>
      </c>
      <c r="G35" s="4">
        <f t="shared" ref="G35:G66" si="25">INT(E35/100000)</f>
        <v>2</v>
      </c>
      <c r="H35" s="4">
        <f t="shared" ref="H35:H66" si="26">INT(($E35-100000*G35)/10000)</f>
        <v>5</v>
      </c>
      <c r="I35" s="4">
        <f t="shared" ref="I35:I66" si="27">INT(($E35-100000*G35-10000*H35)/1000)</f>
        <v>6</v>
      </c>
      <c r="J35" s="4">
        <f t="shared" ref="J35:J66" si="28">INT(($E35-100000*$G35-10000*$H35-1000*$I35)/100)</f>
        <v>6</v>
      </c>
      <c r="K35" s="4">
        <f t="shared" ref="K35:K66" si="29">INT(($E35-100000*$G35-10000*$H35-1000*$I35-100*$J35)/10)</f>
        <v>8</v>
      </c>
      <c r="L35" s="4">
        <f t="shared" ref="L35:L66" si="30">INT(($E35-100000*$G35-10000*$H35-1000*$I35-100*$J35-10*$K35))</f>
        <v>8</v>
      </c>
      <c r="M35" s="7">
        <v>2</v>
      </c>
      <c r="N35" s="36" t="s">
        <v>1822</v>
      </c>
      <c r="O35" s="22">
        <f t="shared" ref="O35:O66" si="31">10*LOG10(1/(0.01+L35/100))</f>
        <v>10.45757490560675</v>
      </c>
      <c r="P35" s="7">
        <f t="shared" ref="P35:P66" si="32">IF(N35="",0,IF(EXACT(RIGHT(N35,2),"dB"),IF(ABS(VALUE(LEFT(N35,FIND(" ",N35,1)))-O35)&lt;=0.5,1,-1),-1))</f>
        <v>1</v>
      </c>
      <c r="Q35" s="36" t="s">
        <v>1823</v>
      </c>
      <c r="R35" s="22">
        <f t="shared" ref="R35:R66" si="33">20*LOG10((200+K35*10+L35)*(200+J35*10+K35))-44</f>
        <v>53.750545635760403</v>
      </c>
      <c r="S35" s="7">
        <f t="shared" ref="S35:S66" si="34">IF(Q35="",0,IF(EXACT(RIGHT(Q35,2),"dB"),IF(ABS(VALUE(LEFT(Q35,FIND(" ",Q35,1)))-R35)&lt;=0.5,1,-1),-1))</f>
        <v>1</v>
      </c>
      <c r="T35" s="36" t="s">
        <v>1824</v>
      </c>
      <c r="U35" s="22">
        <f t="shared" ref="U35:U66" si="35">Fcr/((10+L35)*Rho)</f>
        <v>866.66666666666663</v>
      </c>
      <c r="V35" s="7">
        <f t="shared" ref="V35:V66" si="36">IF(T35="",0,IF(EXACT(RIGHT(T35,2),"Hz"),IF(ABS(VALUE(LEFT(T35,FIND(" ",T35,1)))-U35)&lt;=1,1,-1),-1))</f>
        <v>1</v>
      </c>
      <c r="W35" s="36" t="s">
        <v>1825</v>
      </c>
      <c r="X35" s="22">
        <f t="shared" ref="X35:X66" si="37">(40+L35)-10*LOG10((10+K35)*(0.5+K35/10)/(0.16*(100+I35*10+J35)))</f>
        <v>48.55012213285837</v>
      </c>
      <c r="Y35" s="7">
        <f t="shared" ref="Y35:Y66" si="38">IF(W35="",0,IF(EXACT(RIGHT(W35,2),"dB"),IF(ABS(VALUE(LEFT(W35,FIND(" ",W35,1)))-X35)&lt;=0.5,1,-1),-1))</f>
        <v>1</v>
      </c>
      <c r="Z35" s="36" t="s">
        <v>1826</v>
      </c>
      <c r="AA35" s="22">
        <f t="shared" ref="AA35:AA66" si="39">(100+L35)-(50+K35)+10*LOG10((5+J35)/(10+I35))</f>
        <v>48.372727025023003</v>
      </c>
      <c r="AB35" s="7">
        <f t="shared" ref="AB35:AB66" si="40">IF(Z35="",0,IF(EXACT(RIGHT(Z35,2),"dB"),IF(ABS(VALUE(LEFT(Z35,FIND(" ",Z35,1)))-AA35)&lt;=0.5,1,-1),-1))</f>
        <v>1</v>
      </c>
      <c r="AC35" s="36" t="s">
        <v>1827</v>
      </c>
      <c r="AD35" s="7">
        <f t="shared" ref="AD35:AD66" si="41">IF(AC35="",0,IF(AC35="only for internal vertical or horizontal partitions which separate two independent apartments",1,-1))</f>
        <v>1</v>
      </c>
      <c r="AE35" s="36" t="s">
        <v>1828</v>
      </c>
      <c r="AF35" s="7">
        <f t="shared" ref="AF35:AF66" si="42">IF(AE35="",0,IF(AE35="pushed up at 1 dB step until the sum of unfavourable deviations becomes smaller than 32 dB",1,-1))</f>
        <v>1</v>
      </c>
      <c r="AG35" s="36" t="s">
        <v>1829</v>
      </c>
      <c r="AH35" s="22">
        <f t="shared" ref="AH35:AH66" si="43">10*LOG10((14*10^((60+L35)/10)+2*10^(((50+K35)+5)/10)+8*10^((50+J35+10)/10))/24)</f>
        <v>67.138163744593996</v>
      </c>
      <c r="AI35" s="7">
        <f t="shared" ref="AI35:AI66" si="44">IF(AG35="",0,IF(EXACT(RIGHT(AG35,5),"dB(A)"),IF(ABS(VALUE(LEFT(AG35,FIND(" ",AG35,1)))-AH35)&lt;=0.5,1,-1),-1))</f>
        <v>1</v>
      </c>
      <c r="AJ35" s="36" t="s">
        <v>1830</v>
      </c>
      <c r="AK35" s="22">
        <f t="shared" ref="AK35:AK66" si="45">10^((65+L35+6+10*LOG10(25)-(35+5*(1+INT(K35/2)))-6)/10)</f>
        <v>498.81557874222005</v>
      </c>
      <c r="AL35" s="7">
        <f t="shared" ref="AL35:AL66" si="46">IF(AJ35="",0,IF(EXACT(RIGHT(AJ35,1),"m"),IF(AND(ABS(VALUE(LEFT(AJ35,FIND(" ",AJ35,1)))-AK35)/AK35&lt;=0.03,(VALUE(LEFT(AJ35,FIND(" ",AJ35,1)))-AK35)&gt;=-5),1,-1),-1))</f>
        <v>1</v>
      </c>
      <c r="AM35" s="36">
        <v>23</v>
      </c>
      <c r="AN35" s="29">
        <f t="shared" ref="AN35:AN66" si="47">INT((100+K35*10+L35)*10^(-(5+K35/2)/10))</f>
        <v>23</v>
      </c>
      <c r="AO35" s="39">
        <f t="shared" ref="AO35:AO66" si="48">IF(AM35="",0,IF(AND(ABS(AM35-AN35)&lt;=0.5,AM35&lt;=AN35),1,-1))</f>
        <v>1</v>
      </c>
      <c r="AP35" s="54">
        <f t="shared" ref="AP35:AP66" si="49">M35+P35+S35+V35+Y35+AB35+AD35+AF35+AI35+AL35+AO35</f>
        <v>12</v>
      </c>
    </row>
    <row r="36" spans="1:42" ht="12.75" x14ac:dyDescent="0.2">
      <c r="A36" s="34">
        <v>34</v>
      </c>
      <c r="B36" s="35">
        <v>41957.769292696757</v>
      </c>
      <c r="C36" s="36" t="s">
        <v>1831</v>
      </c>
      <c r="D36" s="36" t="s">
        <v>1832</v>
      </c>
      <c r="E36" s="37">
        <v>239163</v>
      </c>
      <c r="F36" s="37">
        <v>1</v>
      </c>
      <c r="G36" s="4">
        <f t="shared" si="25"/>
        <v>2</v>
      </c>
      <c r="H36" s="4">
        <f t="shared" si="26"/>
        <v>3</v>
      </c>
      <c r="I36" s="4">
        <f t="shared" si="27"/>
        <v>9</v>
      </c>
      <c r="J36" s="4">
        <f t="shared" si="28"/>
        <v>1</v>
      </c>
      <c r="K36" s="4">
        <f t="shared" si="29"/>
        <v>6</v>
      </c>
      <c r="L36" s="4">
        <f t="shared" si="30"/>
        <v>3</v>
      </c>
      <c r="M36" s="7">
        <v>2</v>
      </c>
      <c r="N36" s="36" t="s">
        <v>1833</v>
      </c>
      <c r="O36" s="22">
        <f t="shared" si="31"/>
        <v>13.979400086720377</v>
      </c>
      <c r="P36" s="7">
        <f t="shared" si="32"/>
        <v>1</v>
      </c>
      <c r="Q36" s="36" t="s">
        <v>1834</v>
      </c>
      <c r="R36" s="22">
        <f t="shared" si="33"/>
        <v>51.088189992813767</v>
      </c>
      <c r="S36" s="7">
        <f t="shared" si="34"/>
        <v>1</v>
      </c>
      <c r="T36" s="36" t="s">
        <v>1835</v>
      </c>
      <c r="U36" s="22">
        <f t="shared" si="35"/>
        <v>1200</v>
      </c>
      <c r="V36" s="7">
        <f t="shared" si="36"/>
        <v>1</v>
      </c>
      <c r="W36" s="36" t="s">
        <v>1836</v>
      </c>
      <c r="X36" s="22">
        <f t="shared" si="37"/>
        <v>45.396406820895024</v>
      </c>
      <c r="Y36" s="7">
        <f t="shared" si="38"/>
        <v>1</v>
      </c>
      <c r="Z36" s="36" t="s">
        <v>1837</v>
      </c>
      <c r="AA36" s="22">
        <f t="shared" si="39"/>
        <v>41.993976494308143</v>
      </c>
      <c r="AB36" s="7">
        <f t="shared" si="40"/>
        <v>1</v>
      </c>
      <c r="AC36" s="36" t="s">
        <v>1838</v>
      </c>
      <c r="AD36" s="7">
        <f t="shared" si="41"/>
        <v>1</v>
      </c>
      <c r="AE36" s="36" t="s">
        <v>1839</v>
      </c>
      <c r="AF36" s="7">
        <f t="shared" si="42"/>
        <v>1</v>
      </c>
      <c r="AG36" s="36" t="s">
        <v>1840</v>
      </c>
      <c r="AH36" s="22">
        <f t="shared" si="43"/>
        <v>62.274895604468142</v>
      </c>
      <c r="AI36" s="7">
        <f t="shared" si="44"/>
        <v>1</v>
      </c>
      <c r="AJ36" s="36" t="s">
        <v>1841</v>
      </c>
      <c r="AK36" s="22">
        <f t="shared" si="45"/>
        <v>498.81557874222005</v>
      </c>
      <c r="AL36" s="7">
        <f t="shared" si="46"/>
        <v>1</v>
      </c>
      <c r="AM36" s="36">
        <v>25</v>
      </c>
      <c r="AN36" s="29">
        <f t="shared" si="47"/>
        <v>25</v>
      </c>
      <c r="AO36" s="39">
        <f t="shared" si="48"/>
        <v>1</v>
      </c>
      <c r="AP36" s="54">
        <f t="shared" si="49"/>
        <v>12</v>
      </c>
    </row>
    <row r="37" spans="1:42" ht="12.75" x14ac:dyDescent="0.2">
      <c r="A37" s="34">
        <v>35</v>
      </c>
      <c r="B37" s="35">
        <v>41957.769530300931</v>
      </c>
      <c r="C37" s="36" t="s">
        <v>1864</v>
      </c>
      <c r="D37" s="36" t="s">
        <v>1865</v>
      </c>
      <c r="E37" s="37">
        <v>239617</v>
      </c>
      <c r="F37" s="37">
        <v>1</v>
      </c>
      <c r="G37" s="4">
        <f t="shared" si="25"/>
        <v>2</v>
      </c>
      <c r="H37" s="4">
        <f t="shared" si="26"/>
        <v>3</v>
      </c>
      <c r="I37" s="4">
        <f t="shared" si="27"/>
        <v>9</v>
      </c>
      <c r="J37" s="4">
        <f t="shared" si="28"/>
        <v>6</v>
      </c>
      <c r="K37" s="4">
        <f t="shared" si="29"/>
        <v>1</v>
      </c>
      <c r="L37" s="4">
        <f t="shared" si="30"/>
        <v>7</v>
      </c>
      <c r="M37" s="7">
        <v>2</v>
      </c>
      <c r="N37" s="36" t="s">
        <v>1866</v>
      </c>
      <c r="O37" s="22">
        <f t="shared" si="31"/>
        <v>10.969100130080564</v>
      </c>
      <c r="P37" s="7">
        <f t="shared" si="32"/>
        <v>1</v>
      </c>
      <c r="Q37" s="36" t="s">
        <v>1867</v>
      </c>
      <c r="R37" s="22">
        <f t="shared" si="33"/>
        <v>51.062004823736217</v>
      </c>
      <c r="S37" s="7">
        <f t="shared" si="34"/>
        <v>1</v>
      </c>
      <c r="T37" s="36" t="s">
        <v>1868</v>
      </c>
      <c r="U37" s="22">
        <f t="shared" si="35"/>
        <v>917.64705882352939</v>
      </c>
      <c r="V37" s="7">
        <f t="shared" si="36"/>
        <v>1</v>
      </c>
      <c r="W37" s="36" t="s">
        <v>1869</v>
      </c>
      <c r="X37" s="22">
        <f t="shared" si="37"/>
        <v>53.768321184705322</v>
      </c>
      <c r="Y37" s="7">
        <f t="shared" si="38"/>
        <v>1</v>
      </c>
      <c r="Z37" s="36" t="s">
        <v>1870</v>
      </c>
      <c r="AA37" s="22">
        <f t="shared" si="39"/>
        <v>53.626390842053958</v>
      </c>
      <c r="AB37" s="7">
        <f t="shared" si="40"/>
        <v>1</v>
      </c>
      <c r="AC37" s="36" t="s">
        <v>1871</v>
      </c>
      <c r="AD37" s="7">
        <f t="shared" si="41"/>
        <v>1</v>
      </c>
      <c r="AE37" s="36" t="s">
        <v>1872</v>
      </c>
      <c r="AF37" s="7">
        <f t="shared" si="42"/>
        <v>1</v>
      </c>
      <c r="AG37" s="36" t="s">
        <v>1873</v>
      </c>
      <c r="AH37" s="22">
        <f t="shared" si="43"/>
        <v>66.318283445891922</v>
      </c>
      <c r="AI37" s="7">
        <f t="shared" si="44"/>
        <v>1</v>
      </c>
      <c r="AJ37" s="36" t="s">
        <v>1874</v>
      </c>
      <c r="AK37" s="22">
        <f t="shared" si="45"/>
        <v>39622.329811527903</v>
      </c>
      <c r="AL37" s="7">
        <f t="shared" si="46"/>
        <v>1</v>
      </c>
      <c r="AM37" s="36">
        <v>32</v>
      </c>
      <c r="AN37" s="29">
        <f t="shared" si="47"/>
        <v>32</v>
      </c>
      <c r="AO37" s="39">
        <f t="shared" si="48"/>
        <v>1</v>
      </c>
      <c r="AP37" s="54">
        <f t="shared" si="49"/>
        <v>12</v>
      </c>
    </row>
    <row r="38" spans="1:42" ht="12.75" x14ac:dyDescent="0.2">
      <c r="A38" s="34">
        <v>36</v>
      </c>
      <c r="B38" s="35">
        <v>41957.769483391203</v>
      </c>
      <c r="C38" s="36" t="s">
        <v>1853</v>
      </c>
      <c r="D38" s="36" t="s">
        <v>1854</v>
      </c>
      <c r="E38" s="37">
        <v>239524</v>
      </c>
      <c r="F38" s="37">
        <v>1</v>
      </c>
      <c r="G38" s="4">
        <f t="shared" si="25"/>
        <v>2</v>
      </c>
      <c r="H38" s="4">
        <f t="shared" si="26"/>
        <v>3</v>
      </c>
      <c r="I38" s="4">
        <f t="shared" si="27"/>
        <v>9</v>
      </c>
      <c r="J38" s="4">
        <f t="shared" si="28"/>
        <v>5</v>
      </c>
      <c r="K38" s="4">
        <f t="shared" si="29"/>
        <v>2</v>
      </c>
      <c r="L38" s="4">
        <f t="shared" si="30"/>
        <v>4</v>
      </c>
      <c r="M38" s="7">
        <v>2</v>
      </c>
      <c r="N38" s="36" t="s">
        <v>1855</v>
      </c>
      <c r="O38" s="22">
        <f t="shared" si="31"/>
        <v>13.010299956639813</v>
      </c>
      <c r="P38" s="7">
        <f t="shared" si="32"/>
        <v>1</v>
      </c>
      <c r="Q38" s="36" t="s">
        <v>1856</v>
      </c>
      <c r="R38" s="22">
        <f t="shared" si="33"/>
        <v>51.032971182314142</v>
      </c>
      <c r="S38" s="7">
        <f t="shared" si="34"/>
        <v>1</v>
      </c>
      <c r="T38" s="38" t="s">
        <v>1857</v>
      </c>
      <c r="U38" s="22">
        <f t="shared" si="35"/>
        <v>1114.2857142857142</v>
      </c>
      <c r="V38" s="7">
        <f t="shared" si="36"/>
        <v>1</v>
      </c>
      <c r="W38" s="36" t="s">
        <v>1858</v>
      </c>
      <c r="X38" s="22">
        <f t="shared" si="37"/>
        <v>49.698753079565613</v>
      </c>
      <c r="Y38" s="7">
        <f t="shared" si="38"/>
        <v>1</v>
      </c>
      <c r="Z38" s="36" t="s">
        <v>1859</v>
      </c>
      <c r="AA38" s="22">
        <f t="shared" si="39"/>
        <v>49.212463990471711</v>
      </c>
      <c r="AB38" s="7">
        <f t="shared" si="40"/>
        <v>1</v>
      </c>
      <c r="AC38" s="36" t="s">
        <v>1860</v>
      </c>
      <c r="AD38" s="7">
        <f t="shared" si="41"/>
        <v>1</v>
      </c>
      <c r="AE38" s="36" t="s">
        <v>1861</v>
      </c>
      <c r="AF38" s="7">
        <f t="shared" si="42"/>
        <v>1</v>
      </c>
      <c r="AG38" s="36" t="s">
        <v>1862</v>
      </c>
      <c r="AH38" s="22">
        <f t="shared" si="43"/>
        <v>64.084308163634248</v>
      </c>
      <c r="AI38" s="7">
        <f t="shared" si="44"/>
        <v>1</v>
      </c>
      <c r="AJ38" s="36" t="s">
        <v>1863</v>
      </c>
      <c r="AK38" s="22">
        <f t="shared" si="45"/>
        <v>6279.7160787739531</v>
      </c>
      <c r="AL38" s="7">
        <f t="shared" si="46"/>
        <v>1</v>
      </c>
      <c r="AM38" s="36">
        <v>31</v>
      </c>
      <c r="AN38" s="29">
        <f t="shared" si="47"/>
        <v>31</v>
      </c>
      <c r="AO38" s="39">
        <f t="shared" si="48"/>
        <v>1</v>
      </c>
      <c r="AP38" s="54">
        <f t="shared" si="49"/>
        <v>12</v>
      </c>
    </row>
    <row r="39" spans="1:42" ht="12.75" x14ac:dyDescent="0.2">
      <c r="A39" s="34">
        <v>37</v>
      </c>
      <c r="B39" s="35">
        <v>41957.756714560186</v>
      </c>
      <c r="C39" s="36" t="s">
        <v>750</v>
      </c>
      <c r="D39" s="36" t="s">
        <v>751</v>
      </c>
      <c r="E39" s="37">
        <v>250972</v>
      </c>
      <c r="F39" s="37">
        <v>1</v>
      </c>
      <c r="G39" s="4">
        <f t="shared" si="25"/>
        <v>2</v>
      </c>
      <c r="H39" s="4">
        <f t="shared" si="26"/>
        <v>5</v>
      </c>
      <c r="I39" s="4">
        <f t="shared" si="27"/>
        <v>0</v>
      </c>
      <c r="J39" s="4">
        <f t="shared" si="28"/>
        <v>9</v>
      </c>
      <c r="K39" s="4">
        <f t="shared" si="29"/>
        <v>7</v>
      </c>
      <c r="L39" s="4">
        <f t="shared" si="30"/>
        <v>2</v>
      </c>
      <c r="M39" s="7">
        <v>2</v>
      </c>
      <c r="N39" s="36" t="s">
        <v>752</v>
      </c>
      <c r="O39" s="22">
        <f t="shared" si="31"/>
        <v>15.228787452803376</v>
      </c>
      <c r="P39" s="7">
        <f t="shared" si="32"/>
        <v>1</v>
      </c>
      <c r="Q39" s="36" t="s">
        <v>753</v>
      </c>
      <c r="R39" s="22">
        <f t="shared" si="33"/>
        <v>54.146507067028224</v>
      </c>
      <c r="S39" s="7">
        <f t="shared" si="34"/>
        <v>1</v>
      </c>
      <c r="T39" s="36" t="s">
        <v>754</v>
      </c>
      <c r="U39" s="22">
        <f t="shared" si="35"/>
        <v>1300</v>
      </c>
      <c r="V39" s="7">
        <f t="shared" si="36"/>
        <v>1</v>
      </c>
      <c r="W39" s="36" t="s">
        <v>755</v>
      </c>
      <c r="X39" s="22">
        <f t="shared" si="37"/>
        <v>41.319163131706496</v>
      </c>
      <c r="Y39" s="7">
        <f t="shared" si="38"/>
        <v>1</v>
      </c>
      <c r="Z39" s="36" t="s">
        <v>756</v>
      </c>
      <c r="AA39" s="22">
        <f t="shared" si="39"/>
        <v>46.461280356782382</v>
      </c>
      <c r="AB39" s="7">
        <f t="shared" si="40"/>
        <v>1</v>
      </c>
      <c r="AC39" s="36" t="s">
        <v>757</v>
      </c>
      <c r="AD39" s="7">
        <f t="shared" si="41"/>
        <v>1</v>
      </c>
      <c r="AE39" s="36" t="s">
        <v>758</v>
      </c>
      <c r="AF39" s="7">
        <f t="shared" si="42"/>
        <v>1</v>
      </c>
      <c r="AG39" s="36" t="s">
        <v>759</v>
      </c>
      <c r="AH39" s="22">
        <f t="shared" si="43"/>
        <v>65.6871274566316</v>
      </c>
      <c r="AI39" s="7">
        <f t="shared" si="44"/>
        <v>1</v>
      </c>
      <c r="AJ39" s="36" t="s">
        <v>760</v>
      </c>
      <c r="AK39" s="22">
        <f t="shared" si="45"/>
        <v>396.22329811527851</v>
      </c>
      <c r="AL39" s="7">
        <f t="shared" si="46"/>
        <v>1</v>
      </c>
      <c r="AM39" s="40"/>
      <c r="AN39" s="29">
        <f t="shared" si="47"/>
        <v>24</v>
      </c>
      <c r="AO39" s="39">
        <f t="shared" si="48"/>
        <v>0</v>
      </c>
      <c r="AP39" s="54">
        <f t="shared" si="49"/>
        <v>11</v>
      </c>
    </row>
    <row r="40" spans="1:42" ht="12.75" x14ac:dyDescent="0.2">
      <c r="A40" s="34">
        <v>38</v>
      </c>
      <c r="B40" s="35">
        <v>41957.770705300922</v>
      </c>
      <c r="C40" s="36" t="s">
        <v>976</v>
      </c>
      <c r="D40" s="36" t="s">
        <v>977</v>
      </c>
      <c r="E40" s="37">
        <v>241009</v>
      </c>
      <c r="F40" s="37">
        <v>1</v>
      </c>
      <c r="G40" s="4">
        <f t="shared" si="25"/>
        <v>2</v>
      </c>
      <c r="H40" s="4">
        <f t="shared" si="26"/>
        <v>4</v>
      </c>
      <c r="I40" s="4">
        <f t="shared" si="27"/>
        <v>1</v>
      </c>
      <c r="J40" s="4">
        <f t="shared" si="28"/>
        <v>0</v>
      </c>
      <c r="K40" s="4">
        <f t="shared" si="29"/>
        <v>0</v>
      </c>
      <c r="L40" s="4">
        <f t="shared" si="30"/>
        <v>9</v>
      </c>
      <c r="M40" s="7">
        <v>2</v>
      </c>
      <c r="N40" s="36" t="s">
        <v>978</v>
      </c>
      <c r="O40" s="22">
        <f t="shared" si="31"/>
        <v>10</v>
      </c>
      <c r="P40" s="7">
        <f t="shared" si="32"/>
        <v>1</v>
      </c>
      <c r="Q40" s="36" t="s">
        <v>979</v>
      </c>
      <c r="R40" s="22">
        <f t="shared" si="33"/>
        <v>48.42352563550071</v>
      </c>
      <c r="S40" s="7">
        <f t="shared" si="34"/>
        <v>1</v>
      </c>
      <c r="T40" s="36" t="s">
        <v>980</v>
      </c>
      <c r="U40" s="22">
        <f t="shared" si="35"/>
        <v>821.0526315789474</v>
      </c>
      <c r="V40" s="7">
        <f t="shared" si="36"/>
        <v>1</v>
      </c>
      <c r="W40" s="36" t="s">
        <v>981</v>
      </c>
      <c r="X40" s="22">
        <f t="shared" si="37"/>
        <v>54.465426634781309</v>
      </c>
      <c r="Y40" s="7">
        <f t="shared" si="38"/>
        <v>1</v>
      </c>
      <c r="Z40" s="36" t="s">
        <v>982</v>
      </c>
      <c r="AA40" s="22">
        <f t="shared" si="39"/>
        <v>55.575773191777941</v>
      </c>
      <c r="AB40" s="7">
        <f t="shared" si="40"/>
        <v>1</v>
      </c>
      <c r="AC40" s="36" t="s">
        <v>983</v>
      </c>
      <c r="AD40" s="7">
        <f t="shared" si="41"/>
        <v>1</v>
      </c>
      <c r="AE40" s="36" t="s">
        <v>984</v>
      </c>
      <c r="AF40" s="7">
        <f t="shared" si="42"/>
        <v>1</v>
      </c>
      <c r="AG40" s="36" t="s">
        <v>985</v>
      </c>
      <c r="AH40" s="22">
        <f t="shared" si="43"/>
        <v>66.983847906986966</v>
      </c>
      <c r="AI40" s="7">
        <f t="shared" si="44"/>
        <v>1</v>
      </c>
      <c r="AJ40" s="36" t="s">
        <v>986</v>
      </c>
      <c r="AK40" s="22">
        <f t="shared" si="45"/>
        <v>62797.160787739602</v>
      </c>
      <c r="AL40" s="7">
        <f t="shared" si="46"/>
        <v>1</v>
      </c>
      <c r="AM40" s="40"/>
      <c r="AN40" s="29">
        <f t="shared" si="47"/>
        <v>34</v>
      </c>
      <c r="AO40" s="39">
        <f t="shared" si="48"/>
        <v>0</v>
      </c>
      <c r="AP40" s="54">
        <f t="shared" si="49"/>
        <v>11</v>
      </c>
    </row>
    <row r="41" spans="1:42" ht="12.75" x14ac:dyDescent="0.2">
      <c r="A41" s="34">
        <v>39</v>
      </c>
      <c r="B41" s="35">
        <v>41957.761923981481</v>
      </c>
      <c r="C41" s="36" t="s">
        <v>1041</v>
      </c>
      <c r="D41" s="36" t="s">
        <v>1042</v>
      </c>
      <c r="E41" s="37">
        <v>239679</v>
      </c>
      <c r="F41" s="37">
        <v>1</v>
      </c>
      <c r="G41" s="4">
        <f t="shared" si="25"/>
        <v>2</v>
      </c>
      <c r="H41" s="4">
        <f t="shared" si="26"/>
        <v>3</v>
      </c>
      <c r="I41" s="4">
        <f t="shared" si="27"/>
        <v>9</v>
      </c>
      <c r="J41" s="4">
        <f t="shared" si="28"/>
        <v>6</v>
      </c>
      <c r="K41" s="4">
        <f t="shared" si="29"/>
        <v>7</v>
      </c>
      <c r="L41" s="4">
        <f t="shared" si="30"/>
        <v>9</v>
      </c>
      <c r="M41" s="7">
        <v>2</v>
      </c>
      <c r="N41" s="36" t="s">
        <v>1043</v>
      </c>
      <c r="O41" s="22">
        <f t="shared" si="31"/>
        <v>10</v>
      </c>
      <c r="P41" s="7">
        <f t="shared" si="32"/>
        <v>1</v>
      </c>
      <c r="Q41" s="36" t="s">
        <v>1044</v>
      </c>
      <c r="R41" s="22">
        <f t="shared" si="33"/>
        <v>53.44230929276344</v>
      </c>
      <c r="S41" s="7">
        <f t="shared" si="34"/>
        <v>1</v>
      </c>
      <c r="T41" s="36" t="s">
        <v>1045</v>
      </c>
      <c r="U41" s="22">
        <f t="shared" si="35"/>
        <v>821.0526315789474</v>
      </c>
      <c r="V41" s="7">
        <f t="shared" si="36"/>
        <v>1</v>
      </c>
      <c r="W41" s="36" t="s">
        <v>1046</v>
      </c>
      <c r="X41" s="22">
        <f t="shared" si="37"/>
        <v>50.867458865865018</v>
      </c>
      <c r="Y41" s="7">
        <f t="shared" si="38"/>
        <v>1</v>
      </c>
      <c r="Z41" s="36" t="s">
        <v>1047</v>
      </c>
      <c r="AA41" s="22">
        <f t="shared" si="39"/>
        <v>49.626390842053958</v>
      </c>
      <c r="AB41" s="7">
        <f t="shared" si="40"/>
        <v>1</v>
      </c>
      <c r="AC41" s="36" t="s">
        <v>1048</v>
      </c>
      <c r="AD41" s="7">
        <f t="shared" si="41"/>
        <v>1</v>
      </c>
      <c r="AE41" s="36" t="s">
        <v>1049</v>
      </c>
      <c r="AF41" s="7">
        <f t="shared" si="42"/>
        <v>1</v>
      </c>
      <c r="AG41" s="36" t="s">
        <v>1050</v>
      </c>
      <c r="AH41" s="22">
        <f t="shared" si="43"/>
        <v>67.848083475747629</v>
      </c>
      <c r="AI41" s="7">
        <f t="shared" si="44"/>
        <v>1</v>
      </c>
      <c r="AJ41" s="36" t="s">
        <v>1051</v>
      </c>
      <c r="AK41" s="22">
        <f t="shared" si="45"/>
        <v>1985.8205868107034</v>
      </c>
      <c r="AL41" s="7">
        <f t="shared" si="46"/>
        <v>1</v>
      </c>
      <c r="AM41" s="40"/>
      <c r="AN41" s="29">
        <f t="shared" si="47"/>
        <v>25</v>
      </c>
      <c r="AO41" s="39">
        <f t="shared" si="48"/>
        <v>0</v>
      </c>
      <c r="AP41" s="54">
        <f t="shared" si="49"/>
        <v>11</v>
      </c>
    </row>
    <row r="42" spans="1:42" ht="12.75" x14ac:dyDescent="0.2">
      <c r="A42" s="34">
        <v>40</v>
      </c>
      <c r="B42" s="35">
        <v>41957.762085995375</v>
      </c>
      <c r="C42" s="36" t="s">
        <v>1063</v>
      </c>
      <c r="D42" s="36" t="s">
        <v>1064</v>
      </c>
      <c r="E42" s="37">
        <v>240599</v>
      </c>
      <c r="F42" s="37">
        <v>1</v>
      </c>
      <c r="G42" s="4">
        <f t="shared" si="25"/>
        <v>2</v>
      </c>
      <c r="H42" s="4">
        <f t="shared" si="26"/>
        <v>4</v>
      </c>
      <c r="I42" s="4">
        <f t="shared" si="27"/>
        <v>0</v>
      </c>
      <c r="J42" s="4">
        <f t="shared" si="28"/>
        <v>5</v>
      </c>
      <c r="K42" s="4">
        <f t="shared" si="29"/>
        <v>9</v>
      </c>
      <c r="L42" s="4">
        <f t="shared" si="30"/>
        <v>9</v>
      </c>
      <c r="M42" s="7">
        <v>2</v>
      </c>
      <c r="N42" s="36" t="s">
        <v>1065</v>
      </c>
      <c r="O42" s="22">
        <f t="shared" si="31"/>
        <v>10</v>
      </c>
      <c r="P42" s="7">
        <f t="shared" si="32"/>
        <v>1</v>
      </c>
      <c r="Q42" s="36" t="s">
        <v>1066</v>
      </c>
      <c r="R42" s="22">
        <f t="shared" si="33"/>
        <v>53.779419048113638</v>
      </c>
      <c r="S42" s="7">
        <f t="shared" si="34"/>
        <v>1</v>
      </c>
      <c r="T42" s="36" t="s">
        <v>1067</v>
      </c>
      <c r="U42" s="22">
        <f t="shared" si="35"/>
        <v>821.0526315789474</v>
      </c>
      <c r="V42" s="7">
        <f t="shared" si="36"/>
        <v>1</v>
      </c>
      <c r="W42" s="36" t="s">
        <v>1068</v>
      </c>
      <c r="X42" s="22">
        <f t="shared" si="37"/>
        <v>47.004276450947962</v>
      </c>
      <c r="Y42" s="7">
        <f t="shared" si="38"/>
        <v>1</v>
      </c>
      <c r="Z42" s="36" t="s">
        <v>1069</v>
      </c>
      <c r="AA42" s="22">
        <f t="shared" si="39"/>
        <v>50</v>
      </c>
      <c r="AB42" s="7">
        <f t="shared" si="40"/>
        <v>1</v>
      </c>
      <c r="AC42" s="36" t="s">
        <v>1070</v>
      </c>
      <c r="AD42" s="7">
        <f t="shared" si="41"/>
        <v>1</v>
      </c>
      <c r="AE42" s="36" t="s">
        <v>1071</v>
      </c>
      <c r="AF42" s="7">
        <f t="shared" si="42"/>
        <v>1</v>
      </c>
      <c r="AG42" s="36" t="s">
        <v>1072</v>
      </c>
      <c r="AH42" s="22">
        <f t="shared" si="43"/>
        <v>67.706309651590473</v>
      </c>
      <c r="AI42" s="7">
        <f t="shared" si="44"/>
        <v>1</v>
      </c>
      <c r="AJ42" s="36" t="s">
        <v>1073</v>
      </c>
      <c r="AK42" s="22">
        <f t="shared" si="45"/>
        <v>627.97160787739517</v>
      </c>
      <c r="AL42" s="7">
        <f t="shared" si="46"/>
        <v>1</v>
      </c>
      <c r="AM42" s="40"/>
      <c r="AN42" s="29">
        <f t="shared" si="47"/>
        <v>22</v>
      </c>
      <c r="AO42" s="39">
        <f t="shared" si="48"/>
        <v>0</v>
      </c>
      <c r="AP42" s="54">
        <f t="shared" si="49"/>
        <v>11</v>
      </c>
    </row>
    <row r="43" spans="1:42" ht="12.75" x14ac:dyDescent="0.2">
      <c r="A43" s="34">
        <v>41</v>
      </c>
      <c r="B43" s="35">
        <v>41957.762330405094</v>
      </c>
      <c r="C43" s="36" t="s">
        <v>1118</v>
      </c>
      <c r="D43" s="36" t="s">
        <v>1119</v>
      </c>
      <c r="E43" s="37">
        <v>254787</v>
      </c>
      <c r="F43" s="37">
        <v>1</v>
      </c>
      <c r="G43" s="4">
        <f t="shared" si="25"/>
        <v>2</v>
      </c>
      <c r="H43" s="4">
        <f t="shared" si="26"/>
        <v>5</v>
      </c>
      <c r="I43" s="4">
        <f t="shared" si="27"/>
        <v>4</v>
      </c>
      <c r="J43" s="4">
        <f t="shared" si="28"/>
        <v>7</v>
      </c>
      <c r="K43" s="4">
        <f t="shared" si="29"/>
        <v>8</v>
      </c>
      <c r="L43" s="4">
        <f t="shared" si="30"/>
        <v>7</v>
      </c>
      <c r="M43" s="7">
        <v>2</v>
      </c>
      <c r="N43" s="36" t="s">
        <v>1120</v>
      </c>
      <c r="O43" s="22">
        <f t="shared" si="31"/>
        <v>10.969100130080564</v>
      </c>
      <c r="P43" s="7">
        <f t="shared" si="32"/>
        <v>1</v>
      </c>
      <c r="Q43" s="36" t="s">
        <v>1121</v>
      </c>
      <c r="R43" s="22">
        <f t="shared" si="33"/>
        <v>54.038533853041372</v>
      </c>
      <c r="S43" s="7">
        <f t="shared" si="34"/>
        <v>1</v>
      </c>
      <c r="T43" s="36" t="s">
        <v>1122</v>
      </c>
      <c r="U43" s="22">
        <f t="shared" si="35"/>
        <v>917.64705882352939</v>
      </c>
      <c r="V43" s="7">
        <f t="shared" si="36"/>
        <v>1</v>
      </c>
      <c r="W43" s="36" t="s">
        <v>1123</v>
      </c>
      <c r="X43" s="22">
        <f t="shared" si="37"/>
        <v>47.022214599939581</v>
      </c>
      <c r="Y43" s="7">
        <f t="shared" si="38"/>
        <v>1</v>
      </c>
      <c r="Z43" s="36" t="s">
        <v>1124</v>
      </c>
      <c r="AA43" s="22">
        <f t="shared" si="39"/>
        <v>48.330532103693869</v>
      </c>
      <c r="AB43" s="7">
        <f t="shared" si="40"/>
        <v>1</v>
      </c>
      <c r="AC43" s="36" t="s">
        <v>1125</v>
      </c>
      <c r="AD43" s="7">
        <f t="shared" si="41"/>
        <v>1</v>
      </c>
      <c r="AE43" s="36" t="s">
        <v>1126</v>
      </c>
      <c r="AF43" s="7">
        <f t="shared" si="42"/>
        <v>1</v>
      </c>
      <c r="AG43" s="36" t="s">
        <v>1127</v>
      </c>
      <c r="AH43" s="22">
        <f t="shared" si="43"/>
        <v>66.776514900575677</v>
      </c>
      <c r="AI43" s="7">
        <f t="shared" si="44"/>
        <v>1</v>
      </c>
      <c r="AJ43" s="36" t="s">
        <v>1128</v>
      </c>
      <c r="AK43" s="22">
        <f t="shared" si="45"/>
        <v>396.22329811527851</v>
      </c>
      <c r="AL43" s="7">
        <f t="shared" si="46"/>
        <v>1</v>
      </c>
      <c r="AM43" s="40"/>
      <c r="AN43" s="29">
        <f t="shared" si="47"/>
        <v>23</v>
      </c>
      <c r="AO43" s="39">
        <f t="shared" si="48"/>
        <v>0</v>
      </c>
      <c r="AP43" s="54">
        <f t="shared" si="49"/>
        <v>11</v>
      </c>
    </row>
    <row r="44" spans="1:42" ht="12.75" x14ac:dyDescent="0.2">
      <c r="A44" s="34">
        <v>42</v>
      </c>
      <c r="B44" s="35">
        <v>41957.764647685181</v>
      </c>
      <c r="C44" s="36" t="s">
        <v>1420</v>
      </c>
      <c r="D44" s="36" t="s">
        <v>1421</v>
      </c>
      <c r="E44" s="37">
        <v>241012</v>
      </c>
      <c r="F44" s="37">
        <v>1</v>
      </c>
      <c r="G44" s="4">
        <f t="shared" si="25"/>
        <v>2</v>
      </c>
      <c r="H44" s="4">
        <f t="shared" si="26"/>
        <v>4</v>
      </c>
      <c r="I44" s="4">
        <f t="shared" si="27"/>
        <v>1</v>
      </c>
      <c r="J44" s="4">
        <f t="shared" si="28"/>
        <v>0</v>
      </c>
      <c r="K44" s="4">
        <f t="shared" si="29"/>
        <v>1</v>
      </c>
      <c r="L44" s="4">
        <f t="shared" si="30"/>
        <v>2</v>
      </c>
      <c r="M44" s="7">
        <v>2</v>
      </c>
      <c r="N44" s="36" t="s">
        <v>1422</v>
      </c>
      <c r="O44" s="22">
        <f t="shared" si="31"/>
        <v>15.228787452803376</v>
      </c>
      <c r="P44" s="7">
        <f t="shared" si="32"/>
        <v>1</v>
      </c>
      <c r="Q44" s="36" t="s">
        <v>1423</v>
      </c>
      <c r="R44" s="22">
        <f t="shared" si="33"/>
        <v>48.590638366984805</v>
      </c>
      <c r="S44" s="7">
        <f t="shared" si="34"/>
        <v>1</v>
      </c>
      <c r="T44" s="36" t="s">
        <v>1424</v>
      </c>
      <c r="U44" s="22">
        <f t="shared" si="35"/>
        <v>1300</v>
      </c>
      <c r="V44" s="7">
        <f t="shared" si="36"/>
        <v>1</v>
      </c>
      <c r="W44" s="36" t="s">
        <v>1425</v>
      </c>
      <c r="X44" s="22">
        <f t="shared" si="37"/>
        <v>46.259687322722812</v>
      </c>
      <c r="Y44" s="7">
        <f t="shared" si="38"/>
        <v>1</v>
      </c>
      <c r="Z44" s="36" t="s">
        <v>1426</v>
      </c>
      <c r="AA44" s="22">
        <f t="shared" si="39"/>
        <v>47.575773191777941</v>
      </c>
      <c r="AB44" s="7">
        <f t="shared" si="40"/>
        <v>1</v>
      </c>
      <c r="AC44" s="36" t="s">
        <v>1427</v>
      </c>
      <c r="AD44" s="7">
        <f t="shared" si="41"/>
        <v>1</v>
      </c>
      <c r="AE44" s="36" t="s">
        <v>1428</v>
      </c>
      <c r="AF44" s="7">
        <f t="shared" si="42"/>
        <v>1</v>
      </c>
      <c r="AG44" s="36" t="s">
        <v>1429</v>
      </c>
      <c r="AH44" s="22">
        <f t="shared" si="43"/>
        <v>61.109363206795948</v>
      </c>
      <c r="AI44" s="7">
        <f t="shared" si="44"/>
        <v>1</v>
      </c>
      <c r="AJ44" s="40"/>
      <c r="AK44" s="22">
        <f t="shared" si="45"/>
        <v>12529.680840681822</v>
      </c>
      <c r="AL44" s="7">
        <f t="shared" si="46"/>
        <v>0</v>
      </c>
      <c r="AM44" s="36">
        <v>31</v>
      </c>
      <c r="AN44" s="29">
        <f t="shared" si="47"/>
        <v>31</v>
      </c>
      <c r="AO44" s="39">
        <f t="shared" si="48"/>
        <v>1</v>
      </c>
      <c r="AP44" s="54">
        <f t="shared" si="49"/>
        <v>11</v>
      </c>
    </row>
    <row r="45" spans="1:42" ht="12.75" x14ac:dyDescent="0.2">
      <c r="A45" s="34">
        <v>43</v>
      </c>
      <c r="B45" s="35">
        <v>41957.765105150465</v>
      </c>
      <c r="C45" s="36" t="s">
        <v>1540</v>
      </c>
      <c r="D45" s="36" t="s">
        <v>1541</v>
      </c>
      <c r="E45" s="37">
        <v>240609</v>
      </c>
      <c r="F45" s="37">
        <v>1</v>
      </c>
      <c r="G45" s="4">
        <f t="shared" si="25"/>
        <v>2</v>
      </c>
      <c r="H45" s="4">
        <f t="shared" si="26"/>
        <v>4</v>
      </c>
      <c r="I45" s="4">
        <f t="shared" si="27"/>
        <v>0</v>
      </c>
      <c r="J45" s="4">
        <f t="shared" si="28"/>
        <v>6</v>
      </c>
      <c r="K45" s="4">
        <f t="shared" si="29"/>
        <v>0</v>
      </c>
      <c r="L45" s="4">
        <f t="shared" si="30"/>
        <v>9</v>
      </c>
      <c r="M45" s="7">
        <v>2</v>
      </c>
      <c r="N45" s="36" t="s">
        <v>1542</v>
      </c>
      <c r="O45" s="22">
        <f t="shared" si="31"/>
        <v>10</v>
      </c>
      <c r="P45" s="7">
        <f t="shared" si="32"/>
        <v>1</v>
      </c>
      <c r="Q45" s="36" t="s">
        <v>1543</v>
      </c>
      <c r="R45" s="22">
        <f t="shared" si="33"/>
        <v>50.702392681637434</v>
      </c>
      <c r="S45" s="7">
        <f t="shared" si="34"/>
        <v>1</v>
      </c>
      <c r="T45" s="38" t="s">
        <v>1544</v>
      </c>
      <c r="U45" s="22">
        <f t="shared" si="35"/>
        <v>821.0526315789474</v>
      </c>
      <c r="V45" s="7">
        <f t="shared" si="36"/>
        <v>1</v>
      </c>
      <c r="W45" s="36" t="s">
        <v>1545</v>
      </c>
      <c r="X45" s="22">
        <f t="shared" si="37"/>
        <v>54.304558435846765</v>
      </c>
      <c r="Y45" s="7">
        <f t="shared" si="38"/>
        <v>1</v>
      </c>
      <c r="Z45" s="36" t="s">
        <v>1546</v>
      </c>
      <c r="AA45" s="22">
        <f t="shared" si="39"/>
        <v>59.413926851582254</v>
      </c>
      <c r="AB45" s="7">
        <f t="shared" si="40"/>
        <v>1</v>
      </c>
      <c r="AC45" s="36" t="s">
        <v>1547</v>
      </c>
      <c r="AD45" s="7">
        <f t="shared" si="41"/>
        <v>1</v>
      </c>
      <c r="AE45" s="36" t="s">
        <v>1548</v>
      </c>
      <c r="AF45" s="7">
        <f t="shared" si="42"/>
        <v>1</v>
      </c>
      <c r="AG45" s="36" t="s">
        <v>1549</v>
      </c>
      <c r="AH45" s="22">
        <f t="shared" si="43"/>
        <v>67.772061813614712</v>
      </c>
      <c r="AI45" s="7">
        <f t="shared" si="44"/>
        <v>1</v>
      </c>
      <c r="AJ45" s="40"/>
      <c r="AK45" s="22">
        <f t="shared" si="45"/>
        <v>62797.160787739602</v>
      </c>
      <c r="AL45" s="7">
        <f t="shared" si="46"/>
        <v>0</v>
      </c>
      <c r="AM45" s="36">
        <v>34</v>
      </c>
      <c r="AN45" s="29">
        <f t="shared" si="47"/>
        <v>34</v>
      </c>
      <c r="AO45" s="39">
        <f t="shared" si="48"/>
        <v>1</v>
      </c>
      <c r="AP45" s="54">
        <f t="shared" si="49"/>
        <v>11</v>
      </c>
    </row>
    <row r="46" spans="1:42" ht="12.75" x14ac:dyDescent="0.2">
      <c r="A46" s="34">
        <v>44</v>
      </c>
      <c r="B46" s="35">
        <v>41957.765824097216</v>
      </c>
      <c r="C46" s="36" t="s">
        <v>1605</v>
      </c>
      <c r="D46" s="36" t="s">
        <v>1606</v>
      </c>
      <c r="E46" s="37">
        <v>239776</v>
      </c>
      <c r="F46" s="37">
        <v>1</v>
      </c>
      <c r="G46" s="4">
        <f t="shared" si="25"/>
        <v>2</v>
      </c>
      <c r="H46" s="4">
        <f t="shared" si="26"/>
        <v>3</v>
      </c>
      <c r="I46" s="4">
        <f t="shared" si="27"/>
        <v>9</v>
      </c>
      <c r="J46" s="4">
        <f t="shared" si="28"/>
        <v>7</v>
      </c>
      <c r="K46" s="4">
        <f t="shared" si="29"/>
        <v>7</v>
      </c>
      <c r="L46" s="4">
        <f t="shared" si="30"/>
        <v>6</v>
      </c>
      <c r="M46" s="7">
        <v>2</v>
      </c>
      <c r="N46" s="36" t="s">
        <v>1607</v>
      </c>
      <c r="O46" s="22">
        <f t="shared" si="31"/>
        <v>11.549019599857433</v>
      </c>
      <c r="P46" s="7">
        <f t="shared" si="32"/>
        <v>1</v>
      </c>
      <c r="Q46" s="36" t="s">
        <v>1608</v>
      </c>
      <c r="R46" s="22">
        <f t="shared" si="33"/>
        <v>53.667777022593327</v>
      </c>
      <c r="S46" s="7">
        <f t="shared" si="34"/>
        <v>1</v>
      </c>
      <c r="T46" s="36" t="s">
        <v>1609</v>
      </c>
      <c r="U46" s="22">
        <f t="shared" si="35"/>
        <v>975</v>
      </c>
      <c r="V46" s="7">
        <f t="shared" si="36"/>
        <v>1</v>
      </c>
      <c r="W46" s="36" t="s">
        <v>1610</v>
      </c>
      <c r="X46" s="22">
        <f t="shared" si="37"/>
        <v>47.889560413916186</v>
      </c>
      <c r="Y46" s="7">
        <f t="shared" si="38"/>
        <v>1</v>
      </c>
      <c r="Z46" s="36" t="s">
        <v>1611</v>
      </c>
      <c r="AA46" s="22">
        <f t="shared" si="39"/>
        <v>47.004276450947955</v>
      </c>
      <c r="AB46" s="7">
        <f t="shared" si="40"/>
        <v>1</v>
      </c>
      <c r="AC46" s="36" t="s">
        <v>1612</v>
      </c>
      <c r="AD46" s="7">
        <f t="shared" si="41"/>
        <v>1</v>
      </c>
      <c r="AE46" s="36" t="s">
        <v>1613</v>
      </c>
      <c r="AF46" s="7">
        <f t="shared" si="42"/>
        <v>1</v>
      </c>
      <c r="AG46" s="36" t="s">
        <v>1614</v>
      </c>
      <c r="AH46" s="22">
        <f t="shared" si="43"/>
        <v>66.154229393230082</v>
      </c>
      <c r="AI46" s="7">
        <f t="shared" si="44"/>
        <v>1</v>
      </c>
      <c r="AJ46" s="38" t="s">
        <v>1615</v>
      </c>
      <c r="AK46" s="22">
        <f t="shared" si="45"/>
        <v>995.26792638374411</v>
      </c>
      <c r="AL46" s="7">
        <f t="shared" si="46"/>
        <v>1</v>
      </c>
      <c r="AM46" s="40"/>
      <c r="AN46" s="29">
        <f t="shared" si="47"/>
        <v>24</v>
      </c>
      <c r="AO46" s="39">
        <f t="shared" si="48"/>
        <v>0</v>
      </c>
      <c r="AP46" s="54">
        <f t="shared" si="49"/>
        <v>11</v>
      </c>
    </row>
    <row r="47" spans="1:42" ht="12.75" x14ac:dyDescent="0.2">
      <c r="A47" s="34">
        <v>45</v>
      </c>
      <c r="B47" s="35">
        <v>41957.769201666662</v>
      </c>
      <c r="C47" s="36" t="s">
        <v>1790</v>
      </c>
      <c r="D47" s="36" t="s">
        <v>1791</v>
      </c>
      <c r="E47" s="37">
        <v>240525</v>
      </c>
      <c r="F47" s="37">
        <v>1</v>
      </c>
      <c r="G47" s="4">
        <f t="shared" si="25"/>
        <v>2</v>
      </c>
      <c r="H47" s="4">
        <f t="shared" si="26"/>
        <v>4</v>
      </c>
      <c r="I47" s="4">
        <f t="shared" si="27"/>
        <v>0</v>
      </c>
      <c r="J47" s="4">
        <f t="shared" si="28"/>
        <v>5</v>
      </c>
      <c r="K47" s="4">
        <f t="shared" si="29"/>
        <v>2</v>
      </c>
      <c r="L47" s="4">
        <f t="shared" si="30"/>
        <v>5</v>
      </c>
      <c r="M47" s="7">
        <v>2</v>
      </c>
      <c r="N47" s="36" t="s">
        <v>1792</v>
      </c>
      <c r="O47" s="22">
        <f t="shared" si="31"/>
        <v>12.218487496163563</v>
      </c>
      <c r="P47" s="7">
        <f t="shared" si="32"/>
        <v>1</v>
      </c>
      <c r="Q47" s="36" t="s">
        <v>1793</v>
      </c>
      <c r="R47" s="22">
        <f t="shared" si="33"/>
        <v>51.071661177858132</v>
      </c>
      <c r="S47" s="7">
        <f t="shared" si="34"/>
        <v>1</v>
      </c>
      <c r="T47" s="36" t="s">
        <v>1794</v>
      </c>
      <c r="U47" s="22">
        <f t="shared" si="35"/>
        <v>1040</v>
      </c>
      <c r="V47" s="7">
        <f t="shared" si="36"/>
        <v>1</v>
      </c>
      <c r="W47" s="36" t="s">
        <v>1795</v>
      </c>
      <c r="X47" s="22">
        <f t="shared" si="37"/>
        <v>48.010299956639813</v>
      </c>
      <c r="Y47" s="7">
        <f t="shared" si="38"/>
        <v>1</v>
      </c>
      <c r="Z47" s="36" t="s">
        <v>1796</v>
      </c>
      <c r="AA47" s="22">
        <f t="shared" si="39"/>
        <v>53</v>
      </c>
      <c r="AB47" s="7">
        <f t="shared" si="40"/>
        <v>1</v>
      </c>
      <c r="AC47" s="36" t="s">
        <v>1797</v>
      </c>
      <c r="AD47" s="7">
        <f t="shared" si="41"/>
        <v>1</v>
      </c>
      <c r="AE47" s="36" t="s">
        <v>1798</v>
      </c>
      <c r="AF47" s="7">
        <f t="shared" si="42"/>
        <v>1</v>
      </c>
      <c r="AG47" s="36" t="s">
        <v>1799</v>
      </c>
      <c r="AH47" s="22">
        <f t="shared" si="43"/>
        <v>64.684241560158796</v>
      </c>
      <c r="AI47" s="7">
        <f t="shared" si="44"/>
        <v>1</v>
      </c>
      <c r="AJ47" s="40"/>
      <c r="AK47" s="22">
        <f t="shared" si="45"/>
        <v>7905.6941504209581</v>
      </c>
      <c r="AL47" s="7">
        <f t="shared" si="46"/>
        <v>0</v>
      </c>
      <c r="AM47" s="36">
        <v>31</v>
      </c>
      <c r="AN47" s="29">
        <f t="shared" si="47"/>
        <v>31</v>
      </c>
      <c r="AO47" s="39">
        <f t="shared" si="48"/>
        <v>1</v>
      </c>
      <c r="AP47" s="54">
        <f t="shared" si="49"/>
        <v>11</v>
      </c>
    </row>
    <row r="48" spans="1:42" ht="12.75" x14ac:dyDescent="0.2">
      <c r="A48" s="34">
        <v>46</v>
      </c>
      <c r="B48" s="35">
        <v>41957.771565625</v>
      </c>
      <c r="C48" s="36" t="s">
        <v>1917</v>
      </c>
      <c r="D48" s="36" t="s">
        <v>1918</v>
      </c>
      <c r="E48" s="37">
        <v>244166</v>
      </c>
      <c r="F48" s="37">
        <v>1</v>
      </c>
      <c r="G48" s="4">
        <f t="shared" si="25"/>
        <v>2</v>
      </c>
      <c r="H48" s="4">
        <f t="shared" si="26"/>
        <v>4</v>
      </c>
      <c r="I48" s="4">
        <f t="shared" si="27"/>
        <v>4</v>
      </c>
      <c r="J48" s="4">
        <f t="shared" si="28"/>
        <v>1</v>
      </c>
      <c r="K48" s="4">
        <f t="shared" si="29"/>
        <v>6</v>
      </c>
      <c r="L48" s="4">
        <f t="shared" si="30"/>
        <v>6</v>
      </c>
      <c r="M48" s="7">
        <v>2</v>
      </c>
      <c r="N48" s="36" t="s">
        <v>1919</v>
      </c>
      <c r="O48" s="22">
        <f t="shared" si="31"/>
        <v>11.549019599857433</v>
      </c>
      <c r="P48" s="7">
        <f t="shared" si="32"/>
        <v>1</v>
      </c>
      <c r="Q48" s="36" t="s">
        <v>1920</v>
      </c>
      <c r="R48" s="22">
        <f t="shared" si="33"/>
        <v>51.186707755639958</v>
      </c>
      <c r="S48" s="7">
        <f t="shared" si="34"/>
        <v>1</v>
      </c>
      <c r="T48" s="36" t="s">
        <v>1921</v>
      </c>
      <c r="U48" s="22">
        <f t="shared" si="35"/>
        <v>975</v>
      </c>
      <c r="V48" s="7">
        <f t="shared" si="36"/>
        <v>1</v>
      </c>
      <c r="W48" s="36" t="s">
        <v>1922</v>
      </c>
      <c r="X48" s="22">
        <f t="shared" si="37"/>
        <v>47.078264274971545</v>
      </c>
      <c r="Y48" s="7">
        <f t="shared" si="38"/>
        <v>1</v>
      </c>
      <c r="Z48" s="36" t="s">
        <v>1923</v>
      </c>
      <c r="AA48" s="22">
        <f t="shared" si="39"/>
        <v>46.320232147054057</v>
      </c>
      <c r="AB48" s="7">
        <f t="shared" si="40"/>
        <v>1</v>
      </c>
      <c r="AC48" s="36" t="s">
        <v>1924</v>
      </c>
      <c r="AD48" s="7">
        <f t="shared" si="41"/>
        <v>1</v>
      </c>
      <c r="AE48" s="36" t="s">
        <v>1925</v>
      </c>
      <c r="AF48" s="7">
        <f t="shared" si="42"/>
        <v>1</v>
      </c>
      <c r="AG48" s="36" t="s">
        <v>1926</v>
      </c>
      <c r="AH48" s="22">
        <f t="shared" si="43"/>
        <v>64.543636822207532</v>
      </c>
      <c r="AI48" s="7">
        <f t="shared" si="44"/>
        <v>1</v>
      </c>
      <c r="AJ48" s="40"/>
      <c r="AK48" s="22">
        <f t="shared" si="45"/>
        <v>995.26792638374411</v>
      </c>
      <c r="AL48" s="7">
        <f t="shared" si="46"/>
        <v>0</v>
      </c>
      <c r="AM48" s="36">
        <v>26</v>
      </c>
      <c r="AN48" s="29">
        <f t="shared" si="47"/>
        <v>26</v>
      </c>
      <c r="AO48" s="39">
        <f t="shared" si="48"/>
        <v>1</v>
      </c>
      <c r="AP48" s="54">
        <f t="shared" si="49"/>
        <v>11</v>
      </c>
    </row>
    <row r="49" spans="1:42" ht="12.75" x14ac:dyDescent="0.2">
      <c r="A49" s="34">
        <v>47</v>
      </c>
      <c r="B49" s="35">
        <v>41957.771636030091</v>
      </c>
      <c r="C49" s="36" t="s">
        <v>1927</v>
      </c>
      <c r="D49" s="36" t="s">
        <v>1928</v>
      </c>
      <c r="E49" s="37">
        <v>245117</v>
      </c>
      <c r="F49" s="37">
        <v>1</v>
      </c>
      <c r="G49" s="4">
        <f t="shared" si="25"/>
        <v>2</v>
      </c>
      <c r="H49" s="4">
        <f t="shared" si="26"/>
        <v>4</v>
      </c>
      <c r="I49" s="4">
        <f t="shared" si="27"/>
        <v>5</v>
      </c>
      <c r="J49" s="4">
        <f t="shared" si="28"/>
        <v>1</v>
      </c>
      <c r="K49" s="4">
        <f t="shared" si="29"/>
        <v>1</v>
      </c>
      <c r="L49" s="4">
        <f t="shared" si="30"/>
        <v>7</v>
      </c>
      <c r="M49" s="7">
        <v>2</v>
      </c>
      <c r="N49" s="36" t="s">
        <v>1929</v>
      </c>
      <c r="O49" s="22">
        <f t="shared" si="31"/>
        <v>10.969100130080564</v>
      </c>
      <c r="P49" s="7">
        <f t="shared" si="32"/>
        <v>1</v>
      </c>
      <c r="Q49" s="36" t="s">
        <v>1930</v>
      </c>
      <c r="R49" s="22">
        <f t="shared" si="33"/>
        <v>49.214843782924447</v>
      </c>
      <c r="S49" s="7">
        <f t="shared" si="34"/>
        <v>1</v>
      </c>
      <c r="T49" s="36" t="s">
        <v>1931</v>
      </c>
      <c r="U49" s="22">
        <f t="shared" si="35"/>
        <v>917.64705882352939</v>
      </c>
      <c r="V49" s="7">
        <f t="shared" si="36"/>
        <v>1</v>
      </c>
      <c r="W49" s="36" t="s">
        <v>1932</v>
      </c>
      <c r="X49" s="22">
        <f t="shared" si="37"/>
        <v>52.635529944072253</v>
      </c>
      <c r="Y49" s="7">
        <f t="shared" si="38"/>
        <v>1</v>
      </c>
      <c r="Z49" s="36" t="s">
        <v>1933</v>
      </c>
      <c r="AA49" s="22">
        <f t="shared" si="39"/>
        <v>52.020599913279625</v>
      </c>
      <c r="AB49" s="7">
        <f t="shared" si="40"/>
        <v>1</v>
      </c>
      <c r="AC49" s="36" t="s">
        <v>1934</v>
      </c>
      <c r="AD49" s="7">
        <f t="shared" si="41"/>
        <v>1</v>
      </c>
      <c r="AE49" s="36" t="s">
        <v>1935</v>
      </c>
      <c r="AF49" s="7">
        <f t="shared" si="42"/>
        <v>1</v>
      </c>
      <c r="AG49" s="36" t="s">
        <v>1936</v>
      </c>
      <c r="AH49" s="22">
        <f t="shared" si="43"/>
        <v>65.28455126106202</v>
      </c>
      <c r="AI49" s="7">
        <f t="shared" si="44"/>
        <v>1</v>
      </c>
      <c r="AJ49" s="40"/>
      <c r="AK49" s="22">
        <f t="shared" si="45"/>
        <v>39622.329811527903</v>
      </c>
      <c r="AL49" s="7">
        <f t="shared" si="46"/>
        <v>0</v>
      </c>
      <c r="AM49" s="36">
        <v>32</v>
      </c>
      <c r="AN49" s="29">
        <f t="shared" si="47"/>
        <v>32</v>
      </c>
      <c r="AO49" s="39">
        <f t="shared" si="48"/>
        <v>1</v>
      </c>
      <c r="AP49" s="54">
        <f t="shared" si="49"/>
        <v>11</v>
      </c>
    </row>
    <row r="50" spans="1:42" ht="12.75" x14ac:dyDescent="0.2">
      <c r="A50" s="34">
        <v>48</v>
      </c>
      <c r="B50" s="35">
        <v>41957.77201966435</v>
      </c>
      <c r="C50" s="36" t="s">
        <v>1937</v>
      </c>
      <c r="D50" s="36" t="s">
        <v>1938</v>
      </c>
      <c r="E50" s="37">
        <v>242659</v>
      </c>
      <c r="F50" s="37">
        <v>1</v>
      </c>
      <c r="G50" s="4">
        <f t="shared" si="25"/>
        <v>2</v>
      </c>
      <c r="H50" s="4">
        <f t="shared" si="26"/>
        <v>4</v>
      </c>
      <c r="I50" s="4">
        <f t="shared" si="27"/>
        <v>2</v>
      </c>
      <c r="J50" s="4">
        <f t="shared" si="28"/>
        <v>6</v>
      </c>
      <c r="K50" s="4">
        <f t="shared" si="29"/>
        <v>5</v>
      </c>
      <c r="L50" s="4">
        <f t="shared" si="30"/>
        <v>9</v>
      </c>
      <c r="M50" s="7">
        <v>2</v>
      </c>
      <c r="N50" s="36" t="s">
        <v>1939</v>
      </c>
      <c r="O50" s="22">
        <f t="shared" si="31"/>
        <v>10</v>
      </c>
      <c r="P50" s="7">
        <f t="shared" si="32"/>
        <v>1</v>
      </c>
      <c r="Q50" s="36" t="s">
        <v>1940</v>
      </c>
      <c r="R50" s="22">
        <f t="shared" si="33"/>
        <v>52.730912760361193</v>
      </c>
      <c r="S50" s="7">
        <f t="shared" si="34"/>
        <v>1</v>
      </c>
      <c r="T50" s="36" t="s">
        <v>1941</v>
      </c>
      <c r="U50" s="22">
        <f t="shared" si="35"/>
        <v>821.0526315789474</v>
      </c>
      <c r="V50" s="7">
        <f t="shared" si="36"/>
        <v>1</v>
      </c>
      <c r="W50" s="36" t="s">
        <v>1942</v>
      </c>
      <c r="X50" s="22">
        <f t="shared" si="37"/>
        <v>50.283992687178063</v>
      </c>
      <c r="Y50" s="7">
        <f t="shared" si="38"/>
        <v>1</v>
      </c>
      <c r="Z50" s="36" t="s">
        <v>1943</v>
      </c>
      <c r="AA50" s="22">
        <f t="shared" si="39"/>
        <v>53.622114391106003</v>
      </c>
      <c r="AB50" s="7">
        <f t="shared" si="40"/>
        <v>1</v>
      </c>
      <c r="AC50" s="36" t="s">
        <v>1944</v>
      </c>
      <c r="AD50" s="7">
        <f t="shared" si="41"/>
        <v>1</v>
      </c>
      <c r="AE50" s="36" t="s">
        <v>1945</v>
      </c>
      <c r="AF50" s="7">
        <f t="shared" si="42"/>
        <v>1</v>
      </c>
      <c r="AG50" s="36" t="s">
        <v>1946</v>
      </c>
      <c r="AH50" s="22">
        <f t="shared" si="43"/>
        <v>67.813200440349092</v>
      </c>
      <c r="AI50" s="7">
        <f t="shared" si="44"/>
        <v>1</v>
      </c>
      <c r="AJ50" s="40"/>
      <c r="AK50" s="22">
        <f t="shared" si="45"/>
        <v>6279.7160787739531</v>
      </c>
      <c r="AL50" s="7">
        <f t="shared" si="46"/>
        <v>0</v>
      </c>
      <c r="AM50" s="36">
        <v>28</v>
      </c>
      <c r="AN50" s="29">
        <f t="shared" si="47"/>
        <v>28</v>
      </c>
      <c r="AO50" s="39">
        <f t="shared" si="48"/>
        <v>1</v>
      </c>
      <c r="AP50" s="54">
        <f t="shared" si="49"/>
        <v>11</v>
      </c>
    </row>
    <row r="51" spans="1:42" ht="12.75" x14ac:dyDescent="0.2">
      <c r="A51" s="34">
        <v>49</v>
      </c>
      <c r="B51" s="35">
        <v>41957.772309664346</v>
      </c>
      <c r="C51" s="36" t="s">
        <v>1958</v>
      </c>
      <c r="D51" s="36" t="s">
        <v>1959</v>
      </c>
      <c r="E51" s="37">
        <v>240912</v>
      </c>
      <c r="F51" s="37">
        <v>1</v>
      </c>
      <c r="G51" s="4">
        <f t="shared" si="25"/>
        <v>2</v>
      </c>
      <c r="H51" s="4">
        <f t="shared" si="26"/>
        <v>4</v>
      </c>
      <c r="I51" s="4">
        <f t="shared" si="27"/>
        <v>0</v>
      </c>
      <c r="J51" s="4">
        <f t="shared" si="28"/>
        <v>9</v>
      </c>
      <c r="K51" s="4">
        <f t="shared" si="29"/>
        <v>1</v>
      </c>
      <c r="L51" s="4">
        <f t="shared" si="30"/>
        <v>2</v>
      </c>
      <c r="M51" s="7">
        <v>2</v>
      </c>
      <c r="N51" s="36" t="s">
        <v>1960</v>
      </c>
      <c r="O51" s="22">
        <f t="shared" si="31"/>
        <v>15.228787452803376</v>
      </c>
      <c r="P51" s="7">
        <f t="shared" si="32"/>
        <v>1</v>
      </c>
      <c r="Q51" s="36" t="s">
        <v>1961</v>
      </c>
      <c r="R51" s="22">
        <f t="shared" si="33"/>
        <v>51.804576998293172</v>
      </c>
      <c r="S51" s="7">
        <f t="shared" si="34"/>
        <v>1</v>
      </c>
      <c r="T51" s="36" t="s">
        <v>1962</v>
      </c>
      <c r="U51" s="22">
        <f t="shared" si="35"/>
        <v>1300</v>
      </c>
      <c r="V51" s="7">
        <f t="shared" si="36"/>
        <v>1</v>
      </c>
      <c r="W51" s="36" t="s">
        <v>1963</v>
      </c>
      <c r="X51" s="22">
        <f t="shared" si="37"/>
        <v>46.2200254505468</v>
      </c>
      <c r="Y51" s="7">
        <f t="shared" si="38"/>
        <v>1</v>
      </c>
      <c r="Z51" s="36" t="s">
        <v>1964</v>
      </c>
      <c r="AA51" s="22">
        <f t="shared" si="39"/>
        <v>52.461280356782382</v>
      </c>
      <c r="AB51" s="7">
        <f t="shared" si="40"/>
        <v>1</v>
      </c>
      <c r="AC51" s="36" t="s">
        <v>1965</v>
      </c>
      <c r="AD51" s="7">
        <f t="shared" si="41"/>
        <v>1</v>
      </c>
      <c r="AE51" s="36" t="s">
        <v>1966</v>
      </c>
      <c r="AF51" s="7">
        <f t="shared" si="42"/>
        <v>1</v>
      </c>
      <c r="AG51" s="36" t="s">
        <v>1967</v>
      </c>
      <c r="AH51" s="22">
        <f t="shared" si="43"/>
        <v>65.569603696263357</v>
      </c>
      <c r="AI51" s="7">
        <f t="shared" si="44"/>
        <v>1</v>
      </c>
      <c r="AJ51" s="40"/>
      <c r="AK51" s="22">
        <f t="shared" si="45"/>
        <v>12529.680840681822</v>
      </c>
      <c r="AL51" s="7">
        <f t="shared" si="46"/>
        <v>0</v>
      </c>
      <c r="AM51" s="36">
        <v>31</v>
      </c>
      <c r="AN51" s="29">
        <f t="shared" si="47"/>
        <v>31</v>
      </c>
      <c r="AO51" s="39">
        <f t="shared" si="48"/>
        <v>1</v>
      </c>
      <c r="AP51" s="54">
        <f t="shared" si="49"/>
        <v>11</v>
      </c>
    </row>
    <row r="52" spans="1:42" ht="12.75" x14ac:dyDescent="0.2">
      <c r="A52" s="34">
        <v>50</v>
      </c>
      <c r="B52" s="35">
        <v>41957.757337581024</v>
      </c>
      <c r="C52" s="36" t="s">
        <v>772</v>
      </c>
      <c r="D52" s="36" t="s">
        <v>773</v>
      </c>
      <c r="E52" s="37">
        <v>239511</v>
      </c>
      <c r="F52" s="37">
        <v>1</v>
      </c>
      <c r="G52" s="4">
        <f t="shared" si="25"/>
        <v>2</v>
      </c>
      <c r="H52" s="4">
        <f t="shared" si="26"/>
        <v>3</v>
      </c>
      <c r="I52" s="4">
        <f t="shared" si="27"/>
        <v>9</v>
      </c>
      <c r="J52" s="4">
        <f t="shared" si="28"/>
        <v>5</v>
      </c>
      <c r="K52" s="4">
        <f t="shared" si="29"/>
        <v>1</v>
      </c>
      <c r="L52" s="4">
        <f t="shared" si="30"/>
        <v>1</v>
      </c>
      <c r="M52" s="7">
        <v>2</v>
      </c>
      <c r="N52" s="36" t="s">
        <v>774</v>
      </c>
      <c r="O52" s="22">
        <f t="shared" si="31"/>
        <v>16.989700043360187</v>
      </c>
      <c r="P52" s="7">
        <f t="shared" si="32"/>
        <v>1</v>
      </c>
      <c r="Q52" s="36" t="s">
        <v>775</v>
      </c>
      <c r="R52" s="22">
        <f t="shared" si="33"/>
        <v>50.479123535574615</v>
      </c>
      <c r="S52" s="7">
        <f t="shared" si="34"/>
        <v>1</v>
      </c>
      <c r="T52" s="36" t="s">
        <v>776</v>
      </c>
      <c r="U52" s="22">
        <f t="shared" si="35"/>
        <v>1418.1818181818182</v>
      </c>
      <c r="V52" s="7">
        <f t="shared" si="36"/>
        <v>1</v>
      </c>
      <c r="W52" s="36" t="s">
        <v>777</v>
      </c>
      <c r="X52" s="22">
        <f t="shared" si="37"/>
        <v>47.746106584765741</v>
      </c>
      <c r="Y52" s="7">
        <f t="shared" si="38"/>
        <v>1</v>
      </c>
      <c r="Z52" s="36" t="s">
        <v>778</v>
      </c>
      <c r="AA52" s="22">
        <f t="shared" si="39"/>
        <v>47.212463990471711</v>
      </c>
      <c r="AB52" s="7">
        <f t="shared" si="40"/>
        <v>1</v>
      </c>
      <c r="AC52" s="36" t="s">
        <v>779</v>
      </c>
      <c r="AD52" s="7">
        <f t="shared" si="41"/>
        <v>1</v>
      </c>
      <c r="AE52" s="36" t="s">
        <v>780</v>
      </c>
      <c r="AF52" s="7">
        <f t="shared" si="42"/>
        <v>1</v>
      </c>
      <c r="AG52" s="36" t="s">
        <v>781</v>
      </c>
      <c r="AH52" s="22">
        <f t="shared" si="43"/>
        <v>62.604628658465103</v>
      </c>
      <c r="AI52" s="7">
        <f t="shared" si="44"/>
        <v>1</v>
      </c>
      <c r="AJ52" s="38" t="s">
        <v>782</v>
      </c>
      <c r="AK52" s="22">
        <f t="shared" si="45"/>
        <v>9952.6792638374336</v>
      </c>
      <c r="AL52" s="7">
        <f t="shared" si="46"/>
        <v>1</v>
      </c>
      <c r="AM52" s="40"/>
      <c r="AN52" s="29">
        <f t="shared" si="47"/>
        <v>31</v>
      </c>
      <c r="AO52" s="39">
        <f t="shared" si="48"/>
        <v>0</v>
      </c>
      <c r="AP52" s="54">
        <f t="shared" si="49"/>
        <v>11</v>
      </c>
    </row>
    <row r="53" spans="1:42" ht="12.75" x14ac:dyDescent="0.2">
      <c r="A53" s="34">
        <v>51</v>
      </c>
      <c r="B53" s="35">
        <v>41957.765593148149</v>
      </c>
      <c r="C53" s="36" t="s">
        <v>1572</v>
      </c>
      <c r="D53" s="36" t="s">
        <v>1573</v>
      </c>
      <c r="E53" s="37">
        <v>240053</v>
      </c>
      <c r="F53" s="37">
        <v>1</v>
      </c>
      <c r="G53" s="4">
        <f t="shared" si="25"/>
        <v>2</v>
      </c>
      <c r="H53" s="4">
        <f t="shared" si="26"/>
        <v>4</v>
      </c>
      <c r="I53" s="4">
        <f t="shared" si="27"/>
        <v>0</v>
      </c>
      <c r="J53" s="4">
        <f t="shared" si="28"/>
        <v>0</v>
      </c>
      <c r="K53" s="4">
        <f t="shared" si="29"/>
        <v>5</v>
      </c>
      <c r="L53" s="4">
        <f t="shared" si="30"/>
        <v>3</v>
      </c>
      <c r="M53" s="7">
        <v>2</v>
      </c>
      <c r="N53" s="36" t="s">
        <v>1574</v>
      </c>
      <c r="O53" s="22">
        <f t="shared" si="31"/>
        <v>13.979400086720377</v>
      </c>
      <c r="P53" s="7">
        <f t="shared" si="32"/>
        <v>1</v>
      </c>
      <c r="Q53" s="36" t="s">
        <v>1575</v>
      </c>
      <c r="R53" s="22">
        <f t="shared" si="33"/>
        <v>50.297487644631445</v>
      </c>
      <c r="S53" s="7">
        <f t="shared" si="34"/>
        <v>1</v>
      </c>
      <c r="T53" s="36" t="s">
        <v>1576</v>
      </c>
      <c r="U53" s="22">
        <f t="shared" si="35"/>
        <v>1200</v>
      </c>
      <c r="V53" s="7">
        <f t="shared" si="36"/>
        <v>1</v>
      </c>
      <c r="W53" s="36" t="s">
        <v>1577</v>
      </c>
      <c r="X53" s="22">
        <f t="shared" si="37"/>
        <v>43.280287236002437</v>
      </c>
      <c r="Y53" s="7">
        <f t="shared" si="38"/>
        <v>1</v>
      </c>
      <c r="Z53" s="36" t="s">
        <v>1578</v>
      </c>
      <c r="AA53" s="22">
        <f t="shared" si="39"/>
        <v>44.989700043360187</v>
      </c>
      <c r="AB53" s="7">
        <f t="shared" si="40"/>
        <v>1</v>
      </c>
      <c r="AC53" s="36" t="s">
        <v>1579</v>
      </c>
      <c r="AD53" s="7">
        <f t="shared" si="41"/>
        <v>1</v>
      </c>
      <c r="AE53" s="36" t="s">
        <v>1580</v>
      </c>
      <c r="AF53" s="7">
        <f t="shared" si="42"/>
        <v>1</v>
      </c>
      <c r="AG53" s="36" t="s">
        <v>1581</v>
      </c>
      <c r="AH53" s="22">
        <f t="shared" si="43"/>
        <v>61.988136476562005</v>
      </c>
      <c r="AI53" s="7">
        <f t="shared" si="44"/>
        <v>1</v>
      </c>
      <c r="AJ53" s="36" t="s">
        <v>1582</v>
      </c>
      <c r="AK53" s="22">
        <f t="shared" si="45"/>
        <v>1577.393361200483</v>
      </c>
      <c r="AL53" s="7">
        <f t="shared" si="46"/>
        <v>1</v>
      </c>
      <c r="AM53" s="40"/>
      <c r="AN53" s="29">
        <f t="shared" si="47"/>
        <v>27</v>
      </c>
      <c r="AO53" s="39">
        <f t="shared" si="48"/>
        <v>0</v>
      </c>
      <c r="AP53" s="54">
        <f t="shared" si="49"/>
        <v>11</v>
      </c>
    </row>
    <row r="54" spans="1:42" ht="12.75" x14ac:dyDescent="0.2">
      <c r="A54" s="34">
        <v>52</v>
      </c>
      <c r="B54" s="35">
        <v>41957.764956736115</v>
      </c>
      <c r="C54" s="36" t="s">
        <v>1485</v>
      </c>
      <c r="D54" s="36" t="s">
        <v>1486</v>
      </c>
      <c r="E54" s="37">
        <v>239523</v>
      </c>
      <c r="F54" s="37">
        <v>1</v>
      </c>
      <c r="G54" s="4">
        <f t="shared" si="25"/>
        <v>2</v>
      </c>
      <c r="H54" s="4">
        <f t="shared" si="26"/>
        <v>3</v>
      </c>
      <c r="I54" s="4">
        <f t="shared" si="27"/>
        <v>9</v>
      </c>
      <c r="J54" s="4">
        <f t="shared" si="28"/>
        <v>5</v>
      </c>
      <c r="K54" s="4">
        <f t="shared" si="29"/>
        <v>2</v>
      </c>
      <c r="L54" s="4">
        <f t="shared" si="30"/>
        <v>3</v>
      </c>
      <c r="M54" s="7">
        <v>2</v>
      </c>
      <c r="N54" s="36" t="s">
        <v>1487</v>
      </c>
      <c r="O54" s="22">
        <f t="shared" si="31"/>
        <v>13.979400086720377</v>
      </c>
      <c r="P54" s="7">
        <f t="shared" si="32"/>
        <v>1</v>
      </c>
      <c r="Q54" s="36" t="s">
        <v>1488</v>
      </c>
      <c r="R54" s="22">
        <f t="shared" si="33"/>
        <v>50.994108076594088</v>
      </c>
      <c r="S54" s="7">
        <f t="shared" si="34"/>
        <v>1</v>
      </c>
      <c r="T54" s="36" t="s">
        <v>1489</v>
      </c>
      <c r="U54" s="22">
        <f t="shared" si="35"/>
        <v>1200</v>
      </c>
      <c r="V54" s="7">
        <f t="shared" si="36"/>
        <v>1</v>
      </c>
      <c r="W54" s="36" t="s">
        <v>1490</v>
      </c>
      <c r="X54" s="22">
        <f t="shared" si="37"/>
        <v>48.698753079565613</v>
      </c>
      <c r="Y54" s="7">
        <f t="shared" si="38"/>
        <v>1</v>
      </c>
      <c r="Z54" s="36" t="s">
        <v>1491</v>
      </c>
      <c r="AA54" s="22">
        <f t="shared" si="39"/>
        <v>48.212463990471711</v>
      </c>
      <c r="AB54" s="7">
        <f t="shared" si="40"/>
        <v>1</v>
      </c>
      <c r="AC54" s="36" t="s">
        <v>1492</v>
      </c>
      <c r="AD54" s="7">
        <f t="shared" si="41"/>
        <v>1</v>
      </c>
      <c r="AE54" s="36" t="s">
        <v>1493</v>
      </c>
      <c r="AF54" s="7">
        <f t="shared" si="42"/>
        <v>1</v>
      </c>
      <c r="AG54" s="36" t="s">
        <v>1494</v>
      </c>
      <c r="AH54" s="22">
        <f t="shared" si="43"/>
        <v>63.540625424140238</v>
      </c>
      <c r="AI54" s="7">
        <f t="shared" si="44"/>
        <v>1</v>
      </c>
      <c r="AJ54" s="36" t="s">
        <v>1495</v>
      </c>
      <c r="AK54" s="22">
        <f t="shared" si="45"/>
        <v>4988.1557874221971</v>
      </c>
      <c r="AL54" s="7">
        <f t="shared" si="46"/>
        <v>-1</v>
      </c>
      <c r="AM54" s="36">
        <v>30</v>
      </c>
      <c r="AN54" s="29">
        <f t="shared" si="47"/>
        <v>30</v>
      </c>
      <c r="AO54" s="39">
        <f t="shared" si="48"/>
        <v>1</v>
      </c>
      <c r="AP54" s="54">
        <f t="shared" si="49"/>
        <v>10</v>
      </c>
    </row>
    <row r="55" spans="1:42" ht="12.75" x14ac:dyDescent="0.2">
      <c r="A55" s="34">
        <v>53</v>
      </c>
      <c r="B55" s="35">
        <v>41957.748396956013</v>
      </c>
      <c r="C55" s="36" t="s">
        <v>66</v>
      </c>
      <c r="D55" s="36" t="s">
        <v>67</v>
      </c>
      <c r="E55" s="37">
        <v>231121</v>
      </c>
      <c r="F55" s="37">
        <v>1</v>
      </c>
      <c r="G55" s="4">
        <f t="shared" si="25"/>
        <v>2</v>
      </c>
      <c r="H55" s="4">
        <f t="shared" si="26"/>
        <v>3</v>
      </c>
      <c r="I55" s="4">
        <f t="shared" si="27"/>
        <v>1</v>
      </c>
      <c r="J55" s="4">
        <f t="shared" si="28"/>
        <v>1</v>
      </c>
      <c r="K55" s="4">
        <f t="shared" si="29"/>
        <v>2</v>
      </c>
      <c r="L55" s="4">
        <f t="shared" si="30"/>
        <v>1</v>
      </c>
      <c r="M55" s="7">
        <v>2</v>
      </c>
      <c r="N55" s="36" t="s">
        <v>68</v>
      </c>
      <c r="O55" s="22">
        <f t="shared" si="31"/>
        <v>16.989700043360187</v>
      </c>
      <c r="P55" s="7">
        <f t="shared" si="32"/>
        <v>1</v>
      </c>
      <c r="Q55" s="36" t="s">
        <v>69</v>
      </c>
      <c r="R55" s="22">
        <f t="shared" si="33"/>
        <v>49.414562692277229</v>
      </c>
      <c r="S55" s="7">
        <f t="shared" si="34"/>
        <v>1</v>
      </c>
      <c r="T55" s="36" t="s">
        <v>70</v>
      </c>
      <c r="U55" s="22">
        <f t="shared" si="35"/>
        <v>1418.1818181818182</v>
      </c>
      <c r="V55" s="7">
        <f t="shared" si="36"/>
        <v>1</v>
      </c>
      <c r="W55" s="36" t="s">
        <v>71</v>
      </c>
      <c r="X55" s="22">
        <f t="shared" si="37"/>
        <v>44.251636753807006</v>
      </c>
      <c r="Y55" s="7">
        <f t="shared" si="38"/>
        <v>1</v>
      </c>
      <c r="Z55" s="36" t="s">
        <v>72</v>
      </c>
      <c r="AA55" s="22">
        <f t="shared" si="39"/>
        <v>46.367585652254185</v>
      </c>
      <c r="AB55" s="7">
        <f t="shared" si="40"/>
        <v>1</v>
      </c>
      <c r="AC55" s="36" t="s">
        <v>73</v>
      </c>
      <c r="AD55" s="7">
        <f t="shared" si="41"/>
        <v>1</v>
      </c>
      <c r="AE55" s="36" t="s">
        <v>74</v>
      </c>
      <c r="AF55" s="7">
        <f t="shared" si="42"/>
        <v>1</v>
      </c>
      <c r="AG55" s="36" t="s">
        <v>75</v>
      </c>
      <c r="AH55" s="22">
        <f t="shared" si="43"/>
        <v>60.776514900575663</v>
      </c>
      <c r="AI55" s="7">
        <f t="shared" si="44"/>
        <v>1</v>
      </c>
      <c r="AJ55" s="40"/>
      <c r="AK55" s="22">
        <f t="shared" si="45"/>
        <v>3147.3135294854228</v>
      </c>
      <c r="AL55" s="7">
        <f t="shared" si="46"/>
        <v>0</v>
      </c>
      <c r="AM55" s="40"/>
      <c r="AN55" s="29">
        <f t="shared" si="47"/>
        <v>30</v>
      </c>
      <c r="AO55" s="39">
        <f t="shared" si="48"/>
        <v>0</v>
      </c>
      <c r="AP55" s="54">
        <f t="shared" si="49"/>
        <v>10</v>
      </c>
    </row>
    <row r="56" spans="1:42" ht="12.75" x14ac:dyDescent="0.2">
      <c r="A56" s="34">
        <v>54</v>
      </c>
      <c r="B56" s="35">
        <v>41957.741095671292</v>
      </c>
      <c r="C56" s="36" t="s">
        <v>76</v>
      </c>
      <c r="D56" s="36" t="s">
        <v>77</v>
      </c>
      <c r="E56" s="37">
        <v>239345</v>
      </c>
      <c r="F56" s="37">
        <v>1</v>
      </c>
      <c r="G56" s="4">
        <f t="shared" si="25"/>
        <v>2</v>
      </c>
      <c r="H56" s="4">
        <f t="shared" si="26"/>
        <v>3</v>
      </c>
      <c r="I56" s="4">
        <f t="shared" si="27"/>
        <v>9</v>
      </c>
      <c r="J56" s="4">
        <f t="shared" si="28"/>
        <v>3</v>
      </c>
      <c r="K56" s="4">
        <f t="shared" si="29"/>
        <v>4</v>
      </c>
      <c r="L56" s="4">
        <f t="shared" si="30"/>
        <v>5</v>
      </c>
      <c r="M56" s="7">
        <v>2</v>
      </c>
      <c r="N56" s="36" t="s">
        <v>78</v>
      </c>
      <c r="O56" s="22">
        <f t="shared" si="31"/>
        <v>12.218487496163563</v>
      </c>
      <c r="P56" s="7">
        <f t="shared" si="32"/>
        <v>1</v>
      </c>
      <c r="Q56" s="36" t="s">
        <v>79</v>
      </c>
      <c r="R56" s="22">
        <f t="shared" si="33"/>
        <v>51.167638835493506</v>
      </c>
      <c r="S56" s="7">
        <f t="shared" si="34"/>
        <v>1</v>
      </c>
      <c r="T56" s="36" t="s">
        <v>80</v>
      </c>
      <c r="U56" s="22">
        <f t="shared" si="35"/>
        <v>1040</v>
      </c>
      <c r="V56" s="7">
        <f t="shared" si="36"/>
        <v>1</v>
      </c>
      <c r="W56" s="36" t="s">
        <v>81</v>
      </c>
      <c r="X56" s="22">
        <f t="shared" si="37"/>
        <v>48.893067465461357</v>
      </c>
      <c r="Y56" s="7">
        <f t="shared" si="38"/>
        <v>1</v>
      </c>
      <c r="Z56" s="36" t="s">
        <v>82</v>
      </c>
      <c r="AA56" s="22">
        <f t="shared" si="39"/>
        <v>47.243363860391149</v>
      </c>
      <c r="AB56" s="7">
        <f t="shared" si="40"/>
        <v>1</v>
      </c>
      <c r="AC56" s="36" t="s">
        <v>83</v>
      </c>
      <c r="AD56" s="7">
        <f t="shared" si="41"/>
        <v>1</v>
      </c>
      <c r="AE56" s="36" t="s">
        <v>84</v>
      </c>
      <c r="AF56" s="7">
        <f t="shared" si="42"/>
        <v>1</v>
      </c>
      <c r="AG56" s="36" t="s">
        <v>85</v>
      </c>
      <c r="AH56" s="22">
        <f t="shared" si="43"/>
        <v>64.109363206795948</v>
      </c>
      <c r="AI56" s="7">
        <f t="shared" si="44"/>
        <v>1</v>
      </c>
      <c r="AJ56" s="40"/>
      <c r="AK56" s="22">
        <f t="shared" si="45"/>
        <v>2500.0000000000018</v>
      </c>
      <c r="AL56" s="7">
        <f t="shared" si="46"/>
        <v>0</v>
      </c>
      <c r="AM56" s="40"/>
      <c r="AN56" s="29">
        <f t="shared" si="47"/>
        <v>28</v>
      </c>
      <c r="AO56" s="39">
        <f t="shared" si="48"/>
        <v>0</v>
      </c>
      <c r="AP56" s="54">
        <f t="shared" si="49"/>
        <v>10</v>
      </c>
    </row>
    <row r="57" spans="1:42" ht="12.75" x14ac:dyDescent="0.2">
      <c r="A57" s="34">
        <v>55</v>
      </c>
      <c r="B57" s="35">
        <v>41957.742345671293</v>
      </c>
      <c r="C57" s="36" t="s">
        <v>96</v>
      </c>
      <c r="D57" s="36" t="s">
        <v>97</v>
      </c>
      <c r="E57" s="37">
        <v>244432</v>
      </c>
      <c r="F57" s="37">
        <v>1</v>
      </c>
      <c r="G57" s="4">
        <f t="shared" si="25"/>
        <v>2</v>
      </c>
      <c r="H57" s="4">
        <f t="shared" si="26"/>
        <v>4</v>
      </c>
      <c r="I57" s="4">
        <f t="shared" si="27"/>
        <v>4</v>
      </c>
      <c r="J57" s="4">
        <f t="shared" si="28"/>
        <v>4</v>
      </c>
      <c r="K57" s="4">
        <f t="shared" si="29"/>
        <v>3</v>
      </c>
      <c r="L57" s="4">
        <f t="shared" si="30"/>
        <v>2</v>
      </c>
      <c r="M57" s="7">
        <v>2</v>
      </c>
      <c r="N57" s="36" t="s">
        <v>98</v>
      </c>
      <c r="O57" s="22">
        <f t="shared" si="31"/>
        <v>15.228787452803376</v>
      </c>
      <c r="P57" s="7">
        <f t="shared" si="32"/>
        <v>1</v>
      </c>
      <c r="Q57" s="36" t="s">
        <v>99</v>
      </c>
      <c r="R57" s="22">
        <f t="shared" si="33"/>
        <v>51.021885169784227</v>
      </c>
      <c r="S57" s="7">
        <f t="shared" si="34"/>
        <v>1</v>
      </c>
      <c r="T57" s="36" t="s">
        <v>100</v>
      </c>
      <c r="U57" s="22">
        <f t="shared" si="35"/>
        <v>1300</v>
      </c>
      <c r="V57" s="7">
        <f t="shared" si="36"/>
        <v>1</v>
      </c>
      <c r="W57" s="36" t="s">
        <v>101</v>
      </c>
      <c r="X57" s="22">
        <f t="shared" si="37"/>
        <v>45.454491354523938</v>
      </c>
      <c r="Y57" s="7">
        <f t="shared" si="38"/>
        <v>1</v>
      </c>
      <c r="Z57" s="36" t="s">
        <v>102</v>
      </c>
      <c r="AA57" s="22">
        <f t="shared" si="39"/>
        <v>47.08114473761087</v>
      </c>
      <c r="AB57" s="7">
        <f t="shared" si="40"/>
        <v>1</v>
      </c>
      <c r="AC57" s="36" t="s">
        <v>103</v>
      </c>
      <c r="AD57" s="7">
        <f t="shared" si="41"/>
        <v>1</v>
      </c>
      <c r="AE57" s="36" t="s">
        <v>104</v>
      </c>
      <c r="AF57" s="7">
        <f t="shared" si="42"/>
        <v>1</v>
      </c>
      <c r="AG57" s="36" t="s">
        <v>105</v>
      </c>
      <c r="AH57" s="22">
        <f t="shared" si="43"/>
        <v>62.587321479451681</v>
      </c>
      <c r="AI57" s="7">
        <f t="shared" si="44"/>
        <v>1</v>
      </c>
      <c r="AJ57" s="40"/>
      <c r="AK57" s="22">
        <f t="shared" si="45"/>
        <v>3962.2329811527861</v>
      </c>
      <c r="AL57" s="7">
        <f t="shared" si="46"/>
        <v>0</v>
      </c>
      <c r="AM57" s="40"/>
      <c r="AN57" s="29">
        <f t="shared" si="47"/>
        <v>29</v>
      </c>
      <c r="AO57" s="39">
        <f t="shared" si="48"/>
        <v>0</v>
      </c>
      <c r="AP57" s="54">
        <f t="shared" si="49"/>
        <v>10</v>
      </c>
    </row>
    <row r="58" spans="1:42" ht="12.75" x14ac:dyDescent="0.2">
      <c r="A58" s="34">
        <v>56</v>
      </c>
      <c r="B58" s="35">
        <v>41957.742992916668</v>
      </c>
      <c r="C58" s="36" t="s">
        <v>116</v>
      </c>
      <c r="D58" s="36" t="s">
        <v>117</v>
      </c>
      <c r="E58" s="37">
        <v>211410</v>
      </c>
      <c r="F58" s="37">
        <v>1</v>
      </c>
      <c r="G58" s="4">
        <f t="shared" si="25"/>
        <v>2</v>
      </c>
      <c r="H58" s="4">
        <f t="shared" si="26"/>
        <v>1</v>
      </c>
      <c r="I58" s="4">
        <f t="shared" si="27"/>
        <v>1</v>
      </c>
      <c r="J58" s="4">
        <f t="shared" si="28"/>
        <v>4</v>
      </c>
      <c r="K58" s="4">
        <f t="shared" si="29"/>
        <v>1</v>
      </c>
      <c r="L58" s="4">
        <f t="shared" si="30"/>
        <v>0</v>
      </c>
      <c r="M58" s="7">
        <v>2</v>
      </c>
      <c r="N58" s="36" t="s">
        <v>118</v>
      </c>
      <c r="O58" s="22">
        <f t="shared" si="31"/>
        <v>20</v>
      </c>
      <c r="P58" s="7">
        <f t="shared" si="32"/>
        <v>1</v>
      </c>
      <c r="Q58" s="36" t="s">
        <v>119</v>
      </c>
      <c r="R58" s="22">
        <f t="shared" si="33"/>
        <v>50.084726746175761</v>
      </c>
      <c r="S58" s="7">
        <f t="shared" si="34"/>
        <v>1</v>
      </c>
      <c r="T58" s="36" t="s">
        <v>120</v>
      </c>
      <c r="U58" s="22">
        <f t="shared" si="35"/>
        <v>1560</v>
      </c>
      <c r="V58" s="7">
        <f t="shared" si="36"/>
        <v>1</v>
      </c>
      <c r="W58" s="36" t="s">
        <v>121</v>
      </c>
      <c r="X58" s="22">
        <f t="shared" si="37"/>
        <v>44.414808984505285</v>
      </c>
      <c r="Y58" s="7">
        <f t="shared" si="38"/>
        <v>1</v>
      </c>
      <c r="Z58" s="36" t="s">
        <v>122</v>
      </c>
      <c r="AA58" s="22">
        <f t="shared" si="39"/>
        <v>48.128498242810998</v>
      </c>
      <c r="AB58" s="7">
        <f t="shared" si="40"/>
        <v>1</v>
      </c>
      <c r="AC58" s="36" t="s">
        <v>123</v>
      </c>
      <c r="AD58" s="7">
        <f t="shared" si="41"/>
        <v>1</v>
      </c>
      <c r="AE58" s="36" t="s">
        <v>124</v>
      </c>
      <c r="AF58" s="7">
        <f t="shared" si="42"/>
        <v>1</v>
      </c>
      <c r="AG58" s="36" t="s">
        <v>125</v>
      </c>
      <c r="AH58" s="22">
        <f t="shared" si="43"/>
        <v>61.625059813381768</v>
      </c>
      <c r="AI58" s="7">
        <f t="shared" si="44"/>
        <v>1</v>
      </c>
      <c r="AJ58" s="40"/>
      <c r="AK58" s="22">
        <f t="shared" si="45"/>
        <v>7905.6941504209581</v>
      </c>
      <c r="AL58" s="7">
        <f t="shared" si="46"/>
        <v>0</v>
      </c>
      <c r="AM58" s="40"/>
      <c r="AN58" s="29">
        <f t="shared" si="47"/>
        <v>31</v>
      </c>
      <c r="AO58" s="39">
        <f t="shared" si="48"/>
        <v>0</v>
      </c>
      <c r="AP58" s="54">
        <f t="shared" si="49"/>
        <v>10</v>
      </c>
    </row>
    <row r="59" spans="1:42" ht="12.75" x14ac:dyDescent="0.2">
      <c r="A59" s="34">
        <v>57</v>
      </c>
      <c r="B59" s="35">
        <v>41957.74317883102</v>
      </c>
      <c r="C59" s="36" t="s">
        <v>126</v>
      </c>
      <c r="D59" s="36" t="s">
        <v>127</v>
      </c>
      <c r="E59" s="37">
        <v>242541</v>
      </c>
      <c r="F59" s="37">
        <v>1</v>
      </c>
      <c r="G59" s="4">
        <f t="shared" si="25"/>
        <v>2</v>
      </c>
      <c r="H59" s="4">
        <f t="shared" si="26"/>
        <v>4</v>
      </c>
      <c r="I59" s="4">
        <f t="shared" si="27"/>
        <v>2</v>
      </c>
      <c r="J59" s="4">
        <f t="shared" si="28"/>
        <v>5</v>
      </c>
      <c r="K59" s="4">
        <f t="shared" si="29"/>
        <v>4</v>
      </c>
      <c r="L59" s="4">
        <f t="shared" si="30"/>
        <v>1</v>
      </c>
      <c r="M59" s="7">
        <v>2</v>
      </c>
      <c r="N59" s="36" t="s">
        <v>128</v>
      </c>
      <c r="O59" s="22">
        <f t="shared" si="31"/>
        <v>16.989700043360187</v>
      </c>
      <c r="P59" s="7">
        <f t="shared" si="32"/>
        <v>1</v>
      </c>
      <c r="Q59" s="36" t="s">
        <v>129</v>
      </c>
      <c r="R59" s="22">
        <f t="shared" si="33"/>
        <v>51.737015183896133</v>
      </c>
      <c r="S59" s="7">
        <f t="shared" si="34"/>
        <v>1</v>
      </c>
      <c r="T59" s="36" t="s">
        <v>130</v>
      </c>
      <c r="U59" s="22">
        <f t="shared" si="35"/>
        <v>1418.1818181818182</v>
      </c>
      <c r="V59" s="7">
        <f t="shared" si="36"/>
        <v>1</v>
      </c>
      <c r="W59" s="36" t="s">
        <v>131</v>
      </c>
      <c r="X59" s="22">
        <f t="shared" si="37"/>
        <v>43.006594505464186</v>
      </c>
      <c r="Y59" s="7">
        <f t="shared" si="38"/>
        <v>1</v>
      </c>
      <c r="Z59" s="36" t="s">
        <v>132</v>
      </c>
      <c r="AA59" s="22">
        <f t="shared" si="39"/>
        <v>46.208187539523749</v>
      </c>
      <c r="AB59" s="7">
        <f t="shared" si="40"/>
        <v>1</v>
      </c>
      <c r="AC59" s="36" t="s">
        <v>133</v>
      </c>
      <c r="AD59" s="7">
        <f t="shared" si="41"/>
        <v>1</v>
      </c>
      <c r="AE59" s="36" t="s">
        <v>134</v>
      </c>
      <c r="AF59" s="7">
        <f t="shared" si="42"/>
        <v>1</v>
      </c>
      <c r="AG59" s="36" t="s">
        <v>135</v>
      </c>
      <c r="AH59" s="22">
        <f t="shared" si="43"/>
        <v>62.682642422461257</v>
      </c>
      <c r="AI59" s="7">
        <f t="shared" si="44"/>
        <v>1</v>
      </c>
      <c r="AJ59" s="40"/>
      <c r="AK59" s="22">
        <f t="shared" si="45"/>
        <v>995.26792638374411</v>
      </c>
      <c r="AL59" s="7">
        <f t="shared" si="46"/>
        <v>0</v>
      </c>
      <c r="AM59" s="40"/>
      <c r="AN59" s="29">
        <f t="shared" si="47"/>
        <v>28</v>
      </c>
      <c r="AO59" s="39">
        <f t="shared" si="48"/>
        <v>0</v>
      </c>
      <c r="AP59" s="54">
        <f t="shared" si="49"/>
        <v>10</v>
      </c>
    </row>
    <row r="60" spans="1:42" ht="12.75" x14ac:dyDescent="0.2">
      <c r="A60" s="34">
        <v>58</v>
      </c>
      <c r="B60" s="35">
        <v>41957.743740543978</v>
      </c>
      <c r="C60" s="36" t="s">
        <v>146</v>
      </c>
      <c r="D60" s="36" t="s">
        <v>147</v>
      </c>
      <c r="E60" s="37">
        <v>234286</v>
      </c>
      <c r="F60" s="37">
        <v>1</v>
      </c>
      <c r="G60" s="4">
        <f t="shared" si="25"/>
        <v>2</v>
      </c>
      <c r="H60" s="4">
        <f t="shared" si="26"/>
        <v>3</v>
      </c>
      <c r="I60" s="4">
        <f t="shared" si="27"/>
        <v>4</v>
      </c>
      <c r="J60" s="4">
        <f t="shared" si="28"/>
        <v>2</v>
      </c>
      <c r="K60" s="4">
        <f t="shared" si="29"/>
        <v>8</v>
      </c>
      <c r="L60" s="4">
        <f t="shared" si="30"/>
        <v>6</v>
      </c>
      <c r="M60" s="7">
        <v>2</v>
      </c>
      <c r="N60" s="36" t="s">
        <v>148</v>
      </c>
      <c r="O60" s="22">
        <f t="shared" si="31"/>
        <v>11.549019599857433</v>
      </c>
      <c r="P60" s="7">
        <f t="shared" si="32"/>
        <v>1</v>
      </c>
      <c r="Q60" s="36" t="s">
        <v>149</v>
      </c>
      <c r="R60" s="22">
        <f t="shared" si="33"/>
        <v>52.286017602589936</v>
      </c>
      <c r="S60" s="7">
        <f t="shared" si="34"/>
        <v>1</v>
      </c>
      <c r="T60" s="36" t="s">
        <v>150</v>
      </c>
      <c r="U60" s="22">
        <f t="shared" si="35"/>
        <v>975</v>
      </c>
      <c r="V60" s="7">
        <f t="shared" si="36"/>
        <v>1</v>
      </c>
      <c r="W60" s="36" t="s">
        <v>151</v>
      </c>
      <c r="X60" s="22">
        <f t="shared" si="37"/>
        <v>45.871924696288382</v>
      </c>
      <c r="Y60" s="7">
        <f t="shared" si="38"/>
        <v>1</v>
      </c>
      <c r="Z60" s="36" t="s">
        <v>152</v>
      </c>
      <c r="AA60" s="22">
        <f t="shared" si="39"/>
        <v>44.989700043360187</v>
      </c>
      <c r="AB60" s="7">
        <f t="shared" si="40"/>
        <v>1</v>
      </c>
      <c r="AC60" s="36" t="s">
        <v>153</v>
      </c>
      <c r="AD60" s="7">
        <f t="shared" si="41"/>
        <v>1</v>
      </c>
      <c r="AE60" s="36" t="s">
        <v>154</v>
      </c>
      <c r="AF60" s="7">
        <f t="shared" si="42"/>
        <v>1</v>
      </c>
      <c r="AG60" s="36" t="s">
        <v>155</v>
      </c>
      <c r="AH60" s="22">
        <f t="shared" si="43"/>
        <v>64.795553610511391</v>
      </c>
      <c r="AI60" s="7">
        <f t="shared" si="44"/>
        <v>1</v>
      </c>
      <c r="AJ60" s="40"/>
      <c r="AK60" s="22">
        <f t="shared" si="45"/>
        <v>314.73135294854194</v>
      </c>
      <c r="AL60" s="7">
        <f t="shared" si="46"/>
        <v>0</v>
      </c>
      <c r="AM60" s="40"/>
      <c r="AN60" s="29">
        <f t="shared" si="47"/>
        <v>23</v>
      </c>
      <c r="AO60" s="39">
        <f t="shared" si="48"/>
        <v>0</v>
      </c>
      <c r="AP60" s="54">
        <f t="shared" si="49"/>
        <v>10</v>
      </c>
    </row>
    <row r="61" spans="1:42" ht="12.75" x14ac:dyDescent="0.2">
      <c r="A61" s="34">
        <v>59</v>
      </c>
      <c r="B61" s="35">
        <v>41957.743972696757</v>
      </c>
      <c r="C61" s="36" t="s">
        <v>177</v>
      </c>
      <c r="D61" s="36" t="s">
        <v>178</v>
      </c>
      <c r="E61" s="37">
        <v>244431</v>
      </c>
      <c r="F61" s="37">
        <v>1</v>
      </c>
      <c r="G61" s="4">
        <f t="shared" si="25"/>
        <v>2</v>
      </c>
      <c r="H61" s="4">
        <f t="shared" si="26"/>
        <v>4</v>
      </c>
      <c r="I61" s="4">
        <f t="shared" si="27"/>
        <v>4</v>
      </c>
      <c r="J61" s="4">
        <f t="shared" si="28"/>
        <v>4</v>
      </c>
      <c r="K61" s="4">
        <f t="shared" si="29"/>
        <v>3</v>
      </c>
      <c r="L61" s="4">
        <f t="shared" si="30"/>
        <v>1</v>
      </c>
      <c r="M61" s="7">
        <v>2</v>
      </c>
      <c r="N61" s="36" t="s">
        <v>179</v>
      </c>
      <c r="O61" s="22">
        <f t="shared" si="31"/>
        <v>16.989700043360187</v>
      </c>
      <c r="P61" s="7">
        <f t="shared" si="32"/>
        <v>1</v>
      </c>
      <c r="Q61" s="36" t="s">
        <v>180</v>
      </c>
      <c r="R61" s="22">
        <f t="shared" si="33"/>
        <v>50.984365069809115</v>
      </c>
      <c r="S61" s="7">
        <f t="shared" si="34"/>
        <v>1</v>
      </c>
      <c r="T61" s="36" t="s">
        <v>181</v>
      </c>
      <c r="U61" s="22">
        <f t="shared" si="35"/>
        <v>1418.1818181818182</v>
      </c>
      <c r="V61" s="7">
        <f t="shared" si="36"/>
        <v>1</v>
      </c>
      <c r="W61" s="36" t="s">
        <v>182</v>
      </c>
      <c r="X61" s="22">
        <f t="shared" si="37"/>
        <v>44.454491354523938</v>
      </c>
      <c r="Y61" s="7">
        <f t="shared" si="38"/>
        <v>1</v>
      </c>
      <c r="Z61" s="36" t="s">
        <v>183</v>
      </c>
      <c r="AA61" s="22">
        <f t="shared" si="39"/>
        <v>46.08114473761087</v>
      </c>
      <c r="AB61" s="7">
        <f t="shared" si="40"/>
        <v>1</v>
      </c>
      <c r="AC61" s="36" t="s">
        <v>184</v>
      </c>
      <c r="AD61" s="7">
        <f t="shared" si="41"/>
        <v>1</v>
      </c>
      <c r="AE61" s="36" t="s">
        <v>185</v>
      </c>
      <c r="AF61" s="7">
        <f t="shared" si="42"/>
        <v>1</v>
      </c>
      <c r="AG61" s="36" t="s">
        <v>186</v>
      </c>
      <c r="AH61" s="22">
        <f t="shared" si="43"/>
        <v>62.106524510375664</v>
      </c>
      <c r="AI61" s="7">
        <f t="shared" si="44"/>
        <v>1</v>
      </c>
      <c r="AJ61" s="40"/>
      <c r="AK61" s="22">
        <f t="shared" si="45"/>
        <v>3147.3135294854228</v>
      </c>
      <c r="AL61" s="7">
        <f t="shared" si="46"/>
        <v>0</v>
      </c>
      <c r="AM61" s="40"/>
      <c r="AN61" s="29">
        <f t="shared" si="47"/>
        <v>29</v>
      </c>
      <c r="AO61" s="39">
        <f t="shared" si="48"/>
        <v>0</v>
      </c>
      <c r="AP61" s="54">
        <f t="shared" si="49"/>
        <v>10</v>
      </c>
    </row>
    <row r="62" spans="1:42" ht="12.75" x14ac:dyDescent="0.2">
      <c r="A62" s="34">
        <v>60</v>
      </c>
      <c r="B62" s="35">
        <v>41957.74440625</v>
      </c>
      <c r="C62" s="36" t="s">
        <v>187</v>
      </c>
      <c r="D62" s="36" t="s">
        <v>188</v>
      </c>
      <c r="E62" s="37">
        <v>244433</v>
      </c>
      <c r="F62" s="37">
        <v>1</v>
      </c>
      <c r="G62" s="4">
        <f t="shared" si="25"/>
        <v>2</v>
      </c>
      <c r="H62" s="4">
        <f t="shared" si="26"/>
        <v>4</v>
      </c>
      <c r="I62" s="4">
        <f t="shared" si="27"/>
        <v>4</v>
      </c>
      <c r="J62" s="4">
        <f t="shared" si="28"/>
        <v>4</v>
      </c>
      <c r="K62" s="4">
        <f t="shared" si="29"/>
        <v>3</v>
      </c>
      <c r="L62" s="4">
        <f t="shared" si="30"/>
        <v>3</v>
      </c>
      <c r="M62" s="7">
        <v>2</v>
      </c>
      <c r="N62" s="36" t="s">
        <v>189</v>
      </c>
      <c r="O62" s="22">
        <f t="shared" si="31"/>
        <v>13.979400086720377</v>
      </c>
      <c r="P62" s="7">
        <f t="shared" si="32"/>
        <v>1</v>
      </c>
      <c r="Q62" s="36" t="s">
        <v>190</v>
      </c>
      <c r="R62" s="22">
        <f t="shared" si="33"/>
        <v>51.05924389248662</v>
      </c>
      <c r="S62" s="7">
        <f t="shared" si="34"/>
        <v>1</v>
      </c>
      <c r="T62" s="36" t="s">
        <v>191</v>
      </c>
      <c r="U62" s="22">
        <f t="shared" si="35"/>
        <v>1200</v>
      </c>
      <c r="V62" s="7">
        <f t="shared" si="36"/>
        <v>1</v>
      </c>
      <c r="W62" s="36" t="s">
        <v>192</v>
      </c>
      <c r="X62" s="22">
        <f t="shared" si="37"/>
        <v>46.454491354523938</v>
      </c>
      <c r="Y62" s="7">
        <f t="shared" si="38"/>
        <v>1</v>
      </c>
      <c r="Z62" s="36" t="s">
        <v>193</v>
      </c>
      <c r="AA62" s="22">
        <f t="shared" si="39"/>
        <v>48.08114473761087</v>
      </c>
      <c r="AB62" s="7">
        <f t="shared" si="40"/>
        <v>1</v>
      </c>
      <c r="AC62" s="36" t="s">
        <v>194</v>
      </c>
      <c r="AD62" s="7">
        <f t="shared" si="41"/>
        <v>1</v>
      </c>
      <c r="AE62" s="36" t="s">
        <v>195</v>
      </c>
      <c r="AF62" s="7">
        <f t="shared" si="42"/>
        <v>1</v>
      </c>
      <c r="AG62" s="36" t="s">
        <v>196</v>
      </c>
      <c r="AH62" s="22">
        <f t="shared" si="43"/>
        <v>63.125535551153327</v>
      </c>
      <c r="AI62" s="7">
        <f t="shared" si="44"/>
        <v>1</v>
      </c>
      <c r="AJ62" s="40"/>
      <c r="AK62" s="22">
        <f t="shared" si="45"/>
        <v>4988.1557874221971</v>
      </c>
      <c r="AL62" s="7">
        <f t="shared" si="46"/>
        <v>0</v>
      </c>
      <c r="AM62" s="40"/>
      <c r="AN62" s="29">
        <f t="shared" si="47"/>
        <v>29</v>
      </c>
      <c r="AO62" s="39">
        <f t="shared" si="48"/>
        <v>0</v>
      </c>
      <c r="AP62" s="54">
        <f t="shared" si="49"/>
        <v>10</v>
      </c>
    </row>
    <row r="63" spans="1:42" ht="12.75" x14ac:dyDescent="0.2">
      <c r="A63" s="34">
        <v>61</v>
      </c>
      <c r="B63" s="35">
        <v>41957.745122453707</v>
      </c>
      <c r="C63" s="36" t="s">
        <v>207</v>
      </c>
      <c r="D63" s="36" t="s">
        <v>208</v>
      </c>
      <c r="E63" s="37">
        <v>258561</v>
      </c>
      <c r="F63" s="37">
        <v>1</v>
      </c>
      <c r="G63" s="4">
        <f t="shared" si="25"/>
        <v>2</v>
      </c>
      <c r="H63" s="4">
        <f t="shared" si="26"/>
        <v>5</v>
      </c>
      <c r="I63" s="4">
        <f t="shared" si="27"/>
        <v>8</v>
      </c>
      <c r="J63" s="4">
        <f t="shared" si="28"/>
        <v>5</v>
      </c>
      <c r="K63" s="4">
        <f t="shared" si="29"/>
        <v>6</v>
      </c>
      <c r="L63" s="4">
        <f t="shared" si="30"/>
        <v>1</v>
      </c>
      <c r="M63" s="7">
        <v>2</v>
      </c>
      <c r="N63" s="36" t="s">
        <v>209</v>
      </c>
      <c r="O63" s="22">
        <f t="shared" si="31"/>
        <v>16.989700043360187</v>
      </c>
      <c r="P63" s="7">
        <f t="shared" si="32"/>
        <v>1</v>
      </c>
      <c r="Q63" s="36" t="s">
        <v>210</v>
      </c>
      <c r="R63" s="22">
        <f t="shared" si="33"/>
        <v>52.49760945300261</v>
      </c>
      <c r="S63" s="7">
        <f t="shared" si="34"/>
        <v>1</v>
      </c>
      <c r="T63" s="38" t="s">
        <v>211</v>
      </c>
      <c r="U63" s="22">
        <f t="shared" si="35"/>
        <v>1418.1818181818182</v>
      </c>
      <c r="V63" s="7">
        <f t="shared" si="36"/>
        <v>1</v>
      </c>
      <c r="W63" s="36" t="s">
        <v>212</v>
      </c>
      <c r="X63" s="22">
        <f t="shared" si="37"/>
        <v>43.257790432447891</v>
      </c>
      <c r="Y63" s="7">
        <f t="shared" si="38"/>
        <v>1</v>
      </c>
      <c r="Z63" s="36" t="s">
        <v>213</v>
      </c>
      <c r="AA63" s="22">
        <f t="shared" si="39"/>
        <v>42.447274948966943</v>
      </c>
      <c r="AB63" s="7">
        <f t="shared" si="40"/>
        <v>1</v>
      </c>
      <c r="AC63" s="36" t="s">
        <v>214</v>
      </c>
      <c r="AD63" s="7">
        <f t="shared" si="41"/>
        <v>1</v>
      </c>
      <c r="AE63" s="36" t="s">
        <v>215</v>
      </c>
      <c r="AF63" s="7">
        <f t="shared" si="42"/>
        <v>1</v>
      </c>
      <c r="AG63" s="36" t="s">
        <v>216</v>
      </c>
      <c r="AH63" s="22">
        <f t="shared" si="43"/>
        <v>62.772369047863322</v>
      </c>
      <c r="AI63" s="7">
        <f t="shared" si="44"/>
        <v>1</v>
      </c>
      <c r="AJ63" s="40"/>
      <c r="AK63" s="22">
        <f t="shared" si="45"/>
        <v>314.73135294854194</v>
      </c>
      <c r="AL63" s="7">
        <f t="shared" si="46"/>
        <v>0</v>
      </c>
      <c r="AM63" s="40"/>
      <c r="AN63" s="29">
        <f t="shared" si="47"/>
        <v>25</v>
      </c>
      <c r="AO63" s="39">
        <f t="shared" si="48"/>
        <v>0</v>
      </c>
      <c r="AP63" s="54">
        <f t="shared" si="49"/>
        <v>10</v>
      </c>
    </row>
    <row r="64" spans="1:42" ht="12.75" x14ac:dyDescent="0.2">
      <c r="A64" s="34">
        <v>62</v>
      </c>
      <c r="B64" s="35">
        <v>41957.745142719905</v>
      </c>
      <c r="C64" s="36" t="s">
        <v>217</v>
      </c>
      <c r="D64" s="36" t="s">
        <v>218</v>
      </c>
      <c r="E64" s="37">
        <v>259673</v>
      </c>
      <c r="F64" s="37">
        <v>1</v>
      </c>
      <c r="G64" s="4">
        <f t="shared" si="25"/>
        <v>2</v>
      </c>
      <c r="H64" s="4">
        <f t="shared" si="26"/>
        <v>5</v>
      </c>
      <c r="I64" s="4">
        <f t="shared" si="27"/>
        <v>9</v>
      </c>
      <c r="J64" s="4">
        <f t="shared" si="28"/>
        <v>6</v>
      </c>
      <c r="K64" s="4">
        <f t="shared" si="29"/>
        <v>7</v>
      </c>
      <c r="L64" s="4">
        <f t="shared" si="30"/>
        <v>3</v>
      </c>
      <c r="M64" s="7">
        <v>2</v>
      </c>
      <c r="N64" s="36" t="s">
        <v>219</v>
      </c>
      <c r="O64" s="22">
        <f t="shared" si="31"/>
        <v>13.979400086720377</v>
      </c>
      <c r="P64" s="7">
        <f t="shared" si="32"/>
        <v>1</v>
      </c>
      <c r="Q64" s="36" t="s">
        <v>220</v>
      </c>
      <c r="R64" s="22">
        <f t="shared" si="33"/>
        <v>53.253478168106625</v>
      </c>
      <c r="S64" s="7">
        <f t="shared" si="34"/>
        <v>1</v>
      </c>
      <c r="T64" s="36" t="s">
        <v>221</v>
      </c>
      <c r="U64" s="22">
        <f t="shared" si="35"/>
        <v>1200</v>
      </c>
      <c r="V64" s="7">
        <f t="shared" si="36"/>
        <v>1</v>
      </c>
      <c r="W64" s="36" t="s">
        <v>222</v>
      </c>
      <c r="X64" s="22">
        <f t="shared" si="37"/>
        <v>44.867458865865018</v>
      </c>
      <c r="Y64" s="7">
        <f t="shared" si="38"/>
        <v>1</v>
      </c>
      <c r="Z64" s="36" t="s">
        <v>223</v>
      </c>
      <c r="AA64" s="22">
        <f t="shared" si="39"/>
        <v>43.626390842053958</v>
      </c>
      <c r="AB64" s="7">
        <f t="shared" si="40"/>
        <v>1</v>
      </c>
      <c r="AC64" s="36" t="s">
        <v>224</v>
      </c>
      <c r="AD64" s="7">
        <f t="shared" si="41"/>
        <v>1</v>
      </c>
      <c r="AE64" s="36" t="s">
        <v>225</v>
      </c>
      <c r="AF64" s="7">
        <f t="shared" si="42"/>
        <v>1</v>
      </c>
      <c r="AG64" s="36" t="s">
        <v>226</v>
      </c>
      <c r="AH64" s="22">
        <f t="shared" si="43"/>
        <v>64.187985143794876</v>
      </c>
      <c r="AI64" s="7">
        <f t="shared" si="44"/>
        <v>1</v>
      </c>
      <c r="AJ64" s="40"/>
      <c r="AK64" s="22">
        <f t="shared" si="45"/>
        <v>498.81557874222005</v>
      </c>
      <c r="AL64" s="7">
        <f t="shared" si="46"/>
        <v>0</v>
      </c>
      <c r="AM64" s="40"/>
      <c r="AN64" s="29">
        <f t="shared" si="47"/>
        <v>24</v>
      </c>
      <c r="AO64" s="39">
        <f t="shared" si="48"/>
        <v>0</v>
      </c>
      <c r="AP64" s="54">
        <f t="shared" si="49"/>
        <v>10</v>
      </c>
    </row>
    <row r="65" spans="1:42" ht="12.75" x14ac:dyDescent="0.2">
      <c r="A65" s="34">
        <v>63</v>
      </c>
      <c r="B65" s="35">
        <v>41957.745187962959</v>
      </c>
      <c r="C65" s="36" t="s">
        <v>227</v>
      </c>
      <c r="D65" s="36" t="s">
        <v>228</v>
      </c>
      <c r="E65" s="37">
        <v>225699</v>
      </c>
      <c r="F65" s="37">
        <v>1</v>
      </c>
      <c r="G65" s="4">
        <f t="shared" si="25"/>
        <v>2</v>
      </c>
      <c r="H65" s="4">
        <f t="shared" si="26"/>
        <v>2</v>
      </c>
      <c r="I65" s="4">
        <f t="shared" si="27"/>
        <v>5</v>
      </c>
      <c r="J65" s="4">
        <f t="shared" si="28"/>
        <v>6</v>
      </c>
      <c r="K65" s="4">
        <f t="shared" si="29"/>
        <v>9</v>
      </c>
      <c r="L65" s="4">
        <f t="shared" si="30"/>
        <v>9</v>
      </c>
      <c r="M65" s="7">
        <v>2</v>
      </c>
      <c r="N65" s="36" t="s">
        <v>229</v>
      </c>
      <c r="O65" s="22">
        <f t="shared" si="31"/>
        <v>10</v>
      </c>
      <c r="P65" s="7">
        <f t="shared" si="32"/>
        <v>1</v>
      </c>
      <c r="Q65" s="36" t="s">
        <v>230</v>
      </c>
      <c r="R65" s="22">
        <f t="shared" si="33"/>
        <v>54.108469366536752</v>
      </c>
      <c r="S65" s="7">
        <f t="shared" si="34"/>
        <v>1</v>
      </c>
      <c r="T65" s="36" t="s">
        <v>231</v>
      </c>
      <c r="U65" s="22">
        <f t="shared" si="35"/>
        <v>821.0526315789474</v>
      </c>
      <c r="V65" s="7">
        <f t="shared" si="36"/>
        <v>1</v>
      </c>
      <c r="W65" s="36" t="s">
        <v>232</v>
      </c>
      <c r="X65" s="22">
        <f t="shared" si="37"/>
        <v>48.723629443793193</v>
      </c>
      <c r="Y65" s="7">
        <f t="shared" si="38"/>
        <v>1</v>
      </c>
      <c r="Z65" s="36" t="s">
        <v>233</v>
      </c>
      <c r="AA65" s="22">
        <f t="shared" si="39"/>
        <v>48.65301426102544</v>
      </c>
      <c r="AB65" s="7">
        <f t="shared" si="40"/>
        <v>1</v>
      </c>
      <c r="AC65" s="36" t="s">
        <v>234</v>
      </c>
      <c r="AD65" s="7">
        <f t="shared" si="41"/>
        <v>1</v>
      </c>
      <c r="AE65" s="36" t="s">
        <v>235</v>
      </c>
      <c r="AF65" s="7">
        <f t="shared" si="42"/>
        <v>1</v>
      </c>
      <c r="AG65" s="36" t="s">
        <v>236</v>
      </c>
      <c r="AH65" s="22">
        <f t="shared" si="43"/>
        <v>67.902801763304382</v>
      </c>
      <c r="AI65" s="7">
        <f t="shared" si="44"/>
        <v>1</v>
      </c>
      <c r="AJ65" s="40"/>
      <c r="AK65" s="22">
        <f t="shared" si="45"/>
        <v>627.97160787739517</v>
      </c>
      <c r="AL65" s="7">
        <f t="shared" si="46"/>
        <v>0</v>
      </c>
      <c r="AM65" s="40"/>
      <c r="AN65" s="29">
        <f t="shared" si="47"/>
        <v>22</v>
      </c>
      <c r="AO65" s="39">
        <f t="shared" si="48"/>
        <v>0</v>
      </c>
      <c r="AP65" s="54">
        <f t="shared" si="49"/>
        <v>10</v>
      </c>
    </row>
    <row r="66" spans="1:42" ht="12.75" x14ac:dyDescent="0.2">
      <c r="A66" s="34">
        <v>64</v>
      </c>
      <c r="B66" s="35">
        <v>41957.74537034722</v>
      </c>
      <c r="C66" s="36" t="s">
        <v>247</v>
      </c>
      <c r="D66" s="36" t="s">
        <v>248</v>
      </c>
      <c r="E66" s="37">
        <v>221209</v>
      </c>
      <c r="F66" s="37">
        <v>1</v>
      </c>
      <c r="G66" s="4">
        <f t="shared" si="25"/>
        <v>2</v>
      </c>
      <c r="H66" s="4">
        <f t="shared" si="26"/>
        <v>2</v>
      </c>
      <c r="I66" s="4">
        <f t="shared" si="27"/>
        <v>1</v>
      </c>
      <c r="J66" s="4">
        <f t="shared" si="28"/>
        <v>2</v>
      </c>
      <c r="K66" s="4">
        <f t="shared" si="29"/>
        <v>0</v>
      </c>
      <c r="L66" s="4">
        <f t="shared" si="30"/>
        <v>9</v>
      </c>
      <c r="M66" s="7">
        <v>2</v>
      </c>
      <c r="N66" s="36" t="s">
        <v>249</v>
      </c>
      <c r="O66" s="22">
        <f t="shared" si="31"/>
        <v>10</v>
      </c>
      <c r="P66" s="7">
        <f t="shared" si="32"/>
        <v>1</v>
      </c>
      <c r="Q66" s="38" t="s">
        <v>250</v>
      </c>
      <c r="R66" s="22">
        <f t="shared" si="33"/>
        <v>49.251379338665203</v>
      </c>
      <c r="S66" s="7">
        <f t="shared" si="34"/>
        <v>1</v>
      </c>
      <c r="T66" s="38" t="s">
        <v>251</v>
      </c>
      <c r="U66" s="22">
        <f t="shared" si="35"/>
        <v>821.0526315789474</v>
      </c>
      <c r="V66" s="7">
        <f t="shared" si="36"/>
        <v>1</v>
      </c>
      <c r="W66" s="38" t="s">
        <v>252</v>
      </c>
      <c r="X66" s="22">
        <f t="shared" si="37"/>
        <v>54.543680009900875</v>
      </c>
      <c r="Y66" s="7">
        <f t="shared" si="38"/>
        <v>1</v>
      </c>
      <c r="Z66" s="38" t="s">
        <v>253</v>
      </c>
      <c r="AA66" s="22">
        <f t="shared" si="39"/>
        <v>57.037053548560316</v>
      </c>
      <c r="AB66" s="7">
        <f t="shared" si="40"/>
        <v>1</v>
      </c>
      <c r="AC66" s="36" t="s">
        <v>254</v>
      </c>
      <c r="AD66" s="7">
        <f t="shared" si="41"/>
        <v>1</v>
      </c>
      <c r="AE66" s="36" t="s">
        <v>255</v>
      </c>
      <c r="AF66" s="7">
        <f t="shared" si="42"/>
        <v>1</v>
      </c>
      <c r="AG66" s="38" t="s">
        <v>256</v>
      </c>
      <c r="AH66" s="22">
        <f t="shared" si="43"/>
        <v>67.150193389482325</v>
      </c>
      <c r="AI66" s="7">
        <f t="shared" si="44"/>
        <v>1</v>
      </c>
      <c r="AJ66" s="40"/>
      <c r="AK66" s="22">
        <f t="shared" si="45"/>
        <v>62797.160787739602</v>
      </c>
      <c r="AL66" s="7">
        <f t="shared" si="46"/>
        <v>0</v>
      </c>
      <c r="AM66" s="40"/>
      <c r="AN66" s="29">
        <f t="shared" si="47"/>
        <v>34</v>
      </c>
      <c r="AO66" s="39">
        <f t="shared" si="48"/>
        <v>0</v>
      </c>
      <c r="AP66" s="54">
        <f t="shared" si="49"/>
        <v>10</v>
      </c>
    </row>
    <row r="67" spans="1:42" ht="12.75" x14ac:dyDescent="0.2">
      <c r="A67" s="34">
        <v>65</v>
      </c>
      <c r="B67" s="35">
        <v>41957.746210798614</v>
      </c>
      <c r="C67" s="36" t="s">
        <v>277</v>
      </c>
      <c r="D67" s="36" t="s">
        <v>278</v>
      </c>
      <c r="E67" s="37">
        <v>243124</v>
      </c>
      <c r="F67" s="37">
        <v>1</v>
      </c>
      <c r="G67" s="4">
        <f t="shared" ref="G67:G98" si="50">INT(E67/100000)</f>
        <v>2</v>
      </c>
      <c r="H67" s="4">
        <f t="shared" ref="H67:H98" si="51">INT(($E67-100000*G67)/10000)</f>
        <v>4</v>
      </c>
      <c r="I67" s="4">
        <f t="shared" ref="I67:I98" si="52">INT(($E67-100000*G67-10000*H67)/1000)</f>
        <v>3</v>
      </c>
      <c r="J67" s="4">
        <f t="shared" ref="J67:J98" si="53">INT(($E67-100000*$G67-10000*$H67-1000*$I67)/100)</f>
        <v>1</v>
      </c>
      <c r="K67" s="4">
        <f t="shared" ref="K67:K98" si="54">INT(($E67-100000*$G67-10000*$H67-1000*$I67-100*$J67)/10)</f>
        <v>2</v>
      </c>
      <c r="L67" s="4">
        <f t="shared" ref="L67:L98" si="55">INT(($E67-100000*$G67-10000*$H67-1000*$I67-100*$J67-10*$K67))</f>
        <v>4</v>
      </c>
      <c r="M67" s="7">
        <v>2</v>
      </c>
      <c r="N67" s="36" t="s">
        <v>279</v>
      </c>
      <c r="O67" s="22">
        <f t="shared" ref="O67:O98" si="56">10*LOG10(1/(0.01+L67/100))</f>
        <v>13.010299956639813</v>
      </c>
      <c r="P67" s="7">
        <f t="shared" ref="P67:P98" si="57">IF(N67="",0,IF(EXACT(RIGHT(N67,2),"dB"),IF(ABS(VALUE(LEFT(N67,FIND(" ",N67,1)))-O67)&lt;=0.5,1,-1),-1))</f>
        <v>1</v>
      </c>
      <c r="Q67" s="36" t="s">
        <v>280</v>
      </c>
      <c r="R67" s="22">
        <f t="shared" ref="R67:R98" si="58">20*LOG10((200+K67*10+L67)*(200+J67*10+K67))-44</f>
        <v>49.531677585258279</v>
      </c>
      <c r="S67" s="7">
        <f t="shared" ref="S67:S98" si="59">IF(Q67="",0,IF(EXACT(RIGHT(Q67,2),"dB"),IF(ABS(VALUE(LEFT(Q67,FIND(" ",Q67,1)))-R67)&lt;=0.5,1,-1),-1))</f>
        <v>1</v>
      </c>
      <c r="T67" s="38" t="s">
        <v>281</v>
      </c>
      <c r="U67" s="22">
        <f t="shared" ref="U67:U98" si="60">Fcr/((10+L67)*Rho)</f>
        <v>1114.2857142857142</v>
      </c>
      <c r="V67" s="7">
        <f t="shared" ref="V67:V98" si="61">IF(T67="",0,IF(EXACT(RIGHT(T67,2),"Hz"),IF(ABS(VALUE(LEFT(T67,FIND(" ",T67,1)))-U67)&lt;=1,1,-1),-1))</f>
        <v>1</v>
      </c>
      <c r="W67" s="36" t="s">
        <v>282</v>
      </c>
      <c r="X67" s="22">
        <f t="shared" ref="X67:X98" si="62">(40+L67)-10*LOG10((10+K67)*(0.5+K67/10)/(0.16*(100+I67*10+J67)))</f>
        <v>47.971119922498076</v>
      </c>
      <c r="Y67" s="7">
        <f t="shared" ref="Y67:Y98" si="63">IF(W67="",0,IF(EXACT(RIGHT(W67,2),"dB"),IF(ABS(VALUE(LEFT(W67,FIND(" ",W67,1)))-X67)&lt;=0.5,1,-1),-1))</f>
        <v>1</v>
      </c>
      <c r="Z67" s="36" t="s">
        <v>283</v>
      </c>
      <c r="AA67" s="22">
        <f t="shared" ref="AA67:AA98" si="64">(100+L67)-(50+K67)+10*LOG10((5+J67)/(10+I67))</f>
        <v>48.642078980768069</v>
      </c>
      <c r="AB67" s="7">
        <f t="shared" ref="AB67:AB98" si="65">IF(Z67="",0,IF(EXACT(RIGHT(Z67,2),"dB"),IF(ABS(VALUE(LEFT(Z67,FIND(" ",Z67,1)))-AA67)&lt;=0.5,1,-1),-1))</f>
        <v>1</v>
      </c>
      <c r="AC67" s="36" t="s">
        <v>284</v>
      </c>
      <c r="AD67" s="7">
        <f t="shared" ref="AD67:AD98" si="66">IF(AC67="",0,IF(AC67="only for internal vertical or horizontal partitions which separate two independent apartments",1,-1))</f>
        <v>1</v>
      </c>
      <c r="AE67" s="36" t="s">
        <v>285</v>
      </c>
      <c r="AF67" s="7">
        <f t="shared" ref="AF67:AF98" si="67">IF(AE67="",0,IF(AE67="pushed up at 1 dB step until the sum of unfavourable deviations becomes smaller than 32 dB",1,-1))</f>
        <v>1</v>
      </c>
      <c r="AG67" s="36" t="s">
        <v>286</v>
      </c>
      <c r="AH67" s="22">
        <f t="shared" ref="AH67:AH98" si="68">10*LOG10((14*10^((60+L67)/10)+2*10^(((50+K67)+5)/10)+8*10^((50+J67+10)/10))/24)</f>
        <v>62.848083475747629</v>
      </c>
      <c r="AI67" s="7">
        <f t="shared" ref="AI67:AI98" si="69">IF(AG67="",0,IF(EXACT(RIGHT(AG67,5),"dB(A)"),IF(ABS(VALUE(LEFT(AG67,FIND(" ",AG67,1)))-AH67)&lt;=0.5,1,-1),-1))</f>
        <v>1</v>
      </c>
      <c r="AJ67" s="40"/>
      <c r="AK67" s="22">
        <f t="shared" ref="AK67:AK98" si="70">10^((65+L67+6+10*LOG10(25)-(35+5*(1+INT(K67/2)))-6)/10)</f>
        <v>6279.7160787739531</v>
      </c>
      <c r="AL67" s="7">
        <f t="shared" ref="AL67:AL98" si="71">IF(AJ67="",0,IF(EXACT(RIGHT(AJ67,1),"m"),IF(AND(ABS(VALUE(LEFT(AJ67,FIND(" ",AJ67,1)))-AK67)/AK67&lt;=0.03,(VALUE(LEFT(AJ67,FIND(" ",AJ67,1)))-AK67)&gt;=-5),1,-1),-1))</f>
        <v>0</v>
      </c>
      <c r="AM67" s="40"/>
      <c r="AN67" s="29">
        <f t="shared" ref="AN67:AN98" si="72">INT((100+K67*10+L67)*10^(-(5+K67/2)/10))</f>
        <v>31</v>
      </c>
      <c r="AO67" s="39">
        <f t="shared" ref="AO67:AO98" si="73">IF(AM67="",0,IF(AND(ABS(AM67-AN67)&lt;=0.5,AM67&lt;=AN67),1,-1))</f>
        <v>0</v>
      </c>
      <c r="AP67" s="54">
        <f t="shared" ref="AP67:AP98" si="74">M67+P67+S67+V67+Y67+AB67+AD67+AF67+AI67+AL67+AO67</f>
        <v>10</v>
      </c>
    </row>
    <row r="68" spans="1:42" ht="12.75" x14ac:dyDescent="0.2">
      <c r="A68" s="34">
        <v>66</v>
      </c>
      <c r="B68" s="35">
        <v>41957.746324259257</v>
      </c>
      <c r="C68" s="36" t="s">
        <v>287</v>
      </c>
      <c r="D68" s="36" t="s">
        <v>288</v>
      </c>
      <c r="E68" s="37">
        <v>243272</v>
      </c>
      <c r="F68" s="37">
        <v>1</v>
      </c>
      <c r="G68" s="4">
        <f t="shared" si="50"/>
        <v>2</v>
      </c>
      <c r="H68" s="4">
        <f t="shared" si="51"/>
        <v>4</v>
      </c>
      <c r="I68" s="4">
        <f t="shared" si="52"/>
        <v>3</v>
      </c>
      <c r="J68" s="4">
        <f t="shared" si="53"/>
        <v>2</v>
      </c>
      <c r="K68" s="4">
        <f t="shared" si="54"/>
        <v>7</v>
      </c>
      <c r="L68" s="4">
        <f t="shared" si="55"/>
        <v>2</v>
      </c>
      <c r="M68" s="7">
        <v>2</v>
      </c>
      <c r="N68" s="36" t="s">
        <v>289</v>
      </c>
      <c r="O68" s="22">
        <f t="shared" si="56"/>
        <v>15.228787452803376</v>
      </c>
      <c r="P68" s="7">
        <f t="shared" si="57"/>
        <v>1</v>
      </c>
      <c r="Q68" s="36" t="s">
        <v>290</v>
      </c>
      <c r="R68" s="22">
        <f t="shared" si="58"/>
        <v>51.811895224546433</v>
      </c>
      <c r="S68" s="7">
        <f t="shared" si="59"/>
        <v>1</v>
      </c>
      <c r="T68" s="36" t="s">
        <v>291</v>
      </c>
      <c r="U68" s="22">
        <f t="shared" si="60"/>
        <v>1300</v>
      </c>
      <c r="V68" s="7">
        <f t="shared" si="61"/>
        <v>1</v>
      </c>
      <c r="W68" s="36" t="s">
        <v>292</v>
      </c>
      <c r="X68" s="22">
        <f t="shared" si="62"/>
        <v>42.150637464358759</v>
      </c>
      <c r="Y68" s="7">
        <f t="shared" si="63"/>
        <v>1</v>
      </c>
      <c r="Z68" s="36" t="s">
        <v>293</v>
      </c>
      <c r="AA68" s="22">
        <f t="shared" si="64"/>
        <v>42.3115468770742</v>
      </c>
      <c r="AB68" s="7">
        <f t="shared" si="65"/>
        <v>1</v>
      </c>
      <c r="AC68" s="36" t="s">
        <v>294</v>
      </c>
      <c r="AD68" s="7">
        <f t="shared" si="66"/>
        <v>1</v>
      </c>
      <c r="AE68" s="36" t="s">
        <v>295</v>
      </c>
      <c r="AF68" s="7">
        <f t="shared" si="67"/>
        <v>1</v>
      </c>
      <c r="AG68" s="36" t="s">
        <v>296</v>
      </c>
      <c r="AH68" s="22">
        <f t="shared" si="68"/>
        <v>62</v>
      </c>
      <c r="AI68" s="7">
        <f t="shared" si="69"/>
        <v>1</v>
      </c>
      <c r="AJ68" s="40"/>
      <c r="AK68" s="22">
        <f t="shared" si="70"/>
        <v>396.22329811527851</v>
      </c>
      <c r="AL68" s="7">
        <f t="shared" si="71"/>
        <v>0</v>
      </c>
      <c r="AM68" s="40"/>
      <c r="AN68" s="29">
        <f t="shared" si="72"/>
        <v>24</v>
      </c>
      <c r="AO68" s="39">
        <f t="shared" si="73"/>
        <v>0</v>
      </c>
      <c r="AP68" s="54">
        <f t="shared" si="74"/>
        <v>10</v>
      </c>
    </row>
    <row r="69" spans="1:42" ht="12.75" x14ac:dyDescent="0.2">
      <c r="A69" s="34">
        <v>67</v>
      </c>
      <c r="B69" s="35">
        <v>41957.746496562504</v>
      </c>
      <c r="C69" s="36" t="s">
        <v>307</v>
      </c>
      <c r="D69" s="36" t="s">
        <v>308</v>
      </c>
      <c r="E69" s="37">
        <v>233164</v>
      </c>
      <c r="F69" s="37">
        <v>1</v>
      </c>
      <c r="G69" s="4">
        <f t="shared" si="50"/>
        <v>2</v>
      </c>
      <c r="H69" s="4">
        <f t="shared" si="51"/>
        <v>3</v>
      </c>
      <c r="I69" s="4">
        <f t="shared" si="52"/>
        <v>3</v>
      </c>
      <c r="J69" s="4">
        <f t="shared" si="53"/>
        <v>1</v>
      </c>
      <c r="K69" s="4">
        <f t="shared" si="54"/>
        <v>6</v>
      </c>
      <c r="L69" s="4">
        <f t="shared" si="55"/>
        <v>4</v>
      </c>
      <c r="M69" s="7">
        <v>2</v>
      </c>
      <c r="N69" s="36" t="s">
        <v>309</v>
      </c>
      <c r="O69" s="22">
        <f t="shared" si="56"/>
        <v>13.010299956639813</v>
      </c>
      <c r="P69" s="7">
        <f t="shared" si="57"/>
        <v>1</v>
      </c>
      <c r="Q69" s="36" t="s">
        <v>310</v>
      </c>
      <c r="R69" s="22">
        <f t="shared" si="58"/>
        <v>51.121153560415252</v>
      </c>
      <c r="S69" s="7">
        <f t="shared" si="59"/>
        <v>1</v>
      </c>
      <c r="T69" s="38" t="s">
        <v>311</v>
      </c>
      <c r="U69" s="22">
        <f t="shared" si="60"/>
        <v>1114.2857142857142</v>
      </c>
      <c r="V69" s="7">
        <f t="shared" si="61"/>
        <v>1</v>
      </c>
      <c r="W69" s="36" t="s">
        <v>312</v>
      </c>
      <c r="X69" s="22">
        <f t="shared" si="62"/>
        <v>44.758786104975393</v>
      </c>
      <c r="Y69" s="7">
        <f t="shared" si="63"/>
        <v>1</v>
      </c>
      <c r="Z69" s="36" t="s">
        <v>313</v>
      </c>
      <c r="AA69" s="22">
        <f t="shared" si="64"/>
        <v>44.642078980768069</v>
      </c>
      <c r="AB69" s="7">
        <f t="shared" si="65"/>
        <v>1</v>
      </c>
      <c r="AC69" s="36" t="s">
        <v>314</v>
      </c>
      <c r="AD69" s="7">
        <f t="shared" si="66"/>
        <v>1</v>
      </c>
      <c r="AE69" s="36" t="s">
        <v>315</v>
      </c>
      <c r="AF69" s="7">
        <f t="shared" si="67"/>
        <v>1</v>
      </c>
      <c r="AG69" s="36" t="s">
        <v>316</v>
      </c>
      <c r="AH69" s="22">
        <f t="shared" si="68"/>
        <v>62.988136476562005</v>
      </c>
      <c r="AI69" s="7">
        <f t="shared" si="69"/>
        <v>1</v>
      </c>
      <c r="AJ69" s="40"/>
      <c r="AK69" s="22">
        <f t="shared" si="70"/>
        <v>627.97160787739517</v>
      </c>
      <c r="AL69" s="7">
        <f t="shared" si="71"/>
        <v>0</v>
      </c>
      <c r="AM69" s="40"/>
      <c r="AN69" s="29">
        <f t="shared" si="72"/>
        <v>25</v>
      </c>
      <c r="AO69" s="39">
        <f t="shared" si="73"/>
        <v>0</v>
      </c>
      <c r="AP69" s="54">
        <f t="shared" si="74"/>
        <v>10</v>
      </c>
    </row>
    <row r="70" spans="1:42" ht="12.75" x14ac:dyDescent="0.2">
      <c r="A70" s="34">
        <v>68</v>
      </c>
      <c r="B70" s="35">
        <v>41957.746506087962</v>
      </c>
      <c r="C70" s="36" t="s">
        <v>317</v>
      </c>
      <c r="D70" s="36" t="s">
        <v>318</v>
      </c>
      <c r="E70" s="37">
        <v>236572</v>
      </c>
      <c r="F70" s="37">
        <v>1</v>
      </c>
      <c r="G70" s="4">
        <f t="shared" si="50"/>
        <v>2</v>
      </c>
      <c r="H70" s="4">
        <f t="shared" si="51"/>
        <v>3</v>
      </c>
      <c r="I70" s="4">
        <f t="shared" si="52"/>
        <v>6</v>
      </c>
      <c r="J70" s="4">
        <f t="shared" si="53"/>
        <v>5</v>
      </c>
      <c r="K70" s="4">
        <f t="shared" si="54"/>
        <v>7</v>
      </c>
      <c r="L70" s="4">
        <f t="shared" si="55"/>
        <v>2</v>
      </c>
      <c r="M70" s="7">
        <v>2</v>
      </c>
      <c r="N70" s="36" t="s">
        <v>319</v>
      </c>
      <c r="O70" s="22">
        <f t="shared" si="56"/>
        <v>15.228787452803376</v>
      </c>
      <c r="P70" s="7">
        <f t="shared" si="57"/>
        <v>1</v>
      </c>
      <c r="Q70" s="36" t="s">
        <v>320</v>
      </c>
      <c r="R70" s="22">
        <f t="shared" si="58"/>
        <v>52.890040547309866</v>
      </c>
      <c r="S70" s="7">
        <f t="shared" si="59"/>
        <v>1</v>
      </c>
      <c r="T70" s="36" t="s">
        <v>321</v>
      </c>
      <c r="U70" s="22">
        <f t="shared" si="60"/>
        <v>1300</v>
      </c>
      <c r="V70" s="7">
        <f t="shared" si="61"/>
        <v>1</v>
      </c>
      <c r="W70" s="36" t="s">
        <v>322</v>
      </c>
      <c r="X70" s="22">
        <f t="shared" si="62"/>
        <v>43.119737594439322</v>
      </c>
      <c r="Y70" s="7">
        <f t="shared" si="63"/>
        <v>1</v>
      </c>
      <c r="Z70" s="36" t="s">
        <v>323</v>
      </c>
      <c r="AA70" s="22">
        <f t="shared" si="64"/>
        <v>42.95880017344075</v>
      </c>
      <c r="AB70" s="7">
        <f t="shared" si="65"/>
        <v>1</v>
      </c>
      <c r="AC70" s="36" t="s">
        <v>324</v>
      </c>
      <c r="AD70" s="7">
        <f t="shared" si="66"/>
        <v>1</v>
      </c>
      <c r="AE70" s="36" t="s">
        <v>325</v>
      </c>
      <c r="AF70" s="7">
        <f t="shared" si="67"/>
        <v>1</v>
      </c>
      <c r="AG70" s="36" t="s">
        <v>326</v>
      </c>
      <c r="AH70" s="22">
        <f t="shared" si="68"/>
        <v>63.24424044125233</v>
      </c>
      <c r="AI70" s="7">
        <f t="shared" si="69"/>
        <v>1</v>
      </c>
      <c r="AJ70" s="40"/>
      <c r="AK70" s="22">
        <f t="shared" si="70"/>
        <v>396.22329811527851</v>
      </c>
      <c r="AL70" s="7">
        <f t="shared" si="71"/>
        <v>0</v>
      </c>
      <c r="AM70" s="40"/>
      <c r="AN70" s="29">
        <f t="shared" si="72"/>
        <v>24</v>
      </c>
      <c r="AO70" s="39">
        <f t="shared" si="73"/>
        <v>0</v>
      </c>
      <c r="AP70" s="54">
        <f t="shared" si="74"/>
        <v>10</v>
      </c>
    </row>
    <row r="71" spans="1:42" ht="12.75" x14ac:dyDescent="0.2">
      <c r="A71" s="34">
        <v>69</v>
      </c>
      <c r="B71" s="35">
        <v>41957.746493495375</v>
      </c>
      <c r="C71" s="36" t="s">
        <v>327</v>
      </c>
      <c r="D71" s="36" t="s">
        <v>328</v>
      </c>
      <c r="E71" s="37">
        <v>233003</v>
      </c>
      <c r="F71" s="37">
        <v>1</v>
      </c>
      <c r="G71" s="4">
        <f t="shared" si="50"/>
        <v>2</v>
      </c>
      <c r="H71" s="4">
        <f t="shared" si="51"/>
        <v>3</v>
      </c>
      <c r="I71" s="4">
        <f t="shared" si="52"/>
        <v>3</v>
      </c>
      <c r="J71" s="4">
        <f t="shared" si="53"/>
        <v>0</v>
      </c>
      <c r="K71" s="4">
        <f t="shared" si="54"/>
        <v>0</v>
      </c>
      <c r="L71" s="4">
        <f t="shared" si="55"/>
        <v>3</v>
      </c>
      <c r="M71" s="7">
        <v>2</v>
      </c>
      <c r="N71" s="36" t="s">
        <v>329</v>
      </c>
      <c r="O71" s="22">
        <f t="shared" si="56"/>
        <v>13.979400086720377</v>
      </c>
      <c r="P71" s="7">
        <f t="shared" si="57"/>
        <v>1</v>
      </c>
      <c r="Q71" s="36" t="s">
        <v>330</v>
      </c>
      <c r="R71" s="22">
        <f t="shared" si="58"/>
        <v>48.170520671543869</v>
      </c>
      <c r="S71" s="7">
        <f t="shared" si="59"/>
        <v>1</v>
      </c>
      <c r="T71" s="36" t="s">
        <v>331</v>
      </c>
      <c r="U71" s="22">
        <f t="shared" si="60"/>
        <v>1200</v>
      </c>
      <c r="V71" s="7">
        <f t="shared" si="61"/>
        <v>1</v>
      </c>
      <c r="W71" s="36" t="s">
        <v>332</v>
      </c>
      <c r="X71" s="22">
        <f t="shared" si="62"/>
        <v>49.190933306267425</v>
      </c>
      <c r="Y71" s="7">
        <f t="shared" si="63"/>
        <v>1</v>
      </c>
      <c r="Z71" s="36" t="s">
        <v>333</v>
      </c>
      <c r="AA71" s="22">
        <f t="shared" si="64"/>
        <v>48.850266520291818</v>
      </c>
      <c r="AB71" s="7">
        <f t="shared" si="65"/>
        <v>1</v>
      </c>
      <c r="AC71" s="36" t="s">
        <v>334</v>
      </c>
      <c r="AD71" s="7">
        <f t="shared" si="66"/>
        <v>1</v>
      </c>
      <c r="AE71" s="36" t="s">
        <v>335</v>
      </c>
      <c r="AF71" s="7">
        <f t="shared" si="67"/>
        <v>1</v>
      </c>
      <c r="AG71" s="36" t="s">
        <v>336</v>
      </c>
      <c r="AH71" s="22">
        <f t="shared" si="68"/>
        <v>61.828677327738511</v>
      </c>
      <c r="AI71" s="7">
        <f t="shared" si="69"/>
        <v>1</v>
      </c>
      <c r="AJ71" s="40"/>
      <c r="AK71" s="22">
        <f t="shared" si="70"/>
        <v>15773.933612004834</v>
      </c>
      <c r="AL71" s="7">
        <f t="shared" si="71"/>
        <v>0</v>
      </c>
      <c r="AM71" s="40"/>
      <c r="AN71" s="29">
        <f t="shared" si="72"/>
        <v>32</v>
      </c>
      <c r="AO71" s="39">
        <f t="shared" si="73"/>
        <v>0</v>
      </c>
      <c r="AP71" s="54">
        <f t="shared" si="74"/>
        <v>10</v>
      </c>
    </row>
    <row r="72" spans="1:42" ht="12.75" x14ac:dyDescent="0.2">
      <c r="A72" s="34">
        <v>70</v>
      </c>
      <c r="B72" s="35">
        <v>41957.74802692129</v>
      </c>
      <c r="C72" s="36" t="s">
        <v>347</v>
      </c>
      <c r="D72" s="36" t="s">
        <v>348</v>
      </c>
      <c r="E72" s="37">
        <v>242649</v>
      </c>
      <c r="F72" s="37">
        <v>1</v>
      </c>
      <c r="G72" s="4">
        <f t="shared" si="50"/>
        <v>2</v>
      </c>
      <c r="H72" s="4">
        <f t="shared" si="51"/>
        <v>4</v>
      </c>
      <c r="I72" s="4">
        <f t="shared" si="52"/>
        <v>2</v>
      </c>
      <c r="J72" s="4">
        <f t="shared" si="53"/>
        <v>6</v>
      </c>
      <c r="K72" s="4">
        <f t="shared" si="54"/>
        <v>4</v>
      </c>
      <c r="L72" s="4">
        <f t="shared" si="55"/>
        <v>9</v>
      </c>
      <c r="M72" s="7">
        <v>2</v>
      </c>
      <c r="N72" s="36" t="s">
        <v>349</v>
      </c>
      <c r="O72" s="22">
        <f t="shared" si="56"/>
        <v>10</v>
      </c>
      <c r="P72" s="7">
        <f t="shared" si="57"/>
        <v>1</v>
      </c>
      <c r="Q72" s="36" t="s">
        <v>350</v>
      </c>
      <c r="R72" s="22">
        <f t="shared" si="58"/>
        <v>52.35606547931134</v>
      </c>
      <c r="S72" s="7">
        <f t="shared" si="59"/>
        <v>1</v>
      </c>
      <c r="T72" s="36" t="s">
        <v>351</v>
      </c>
      <c r="U72" s="22">
        <f t="shared" si="60"/>
        <v>821.0526315789474</v>
      </c>
      <c r="V72" s="7">
        <f t="shared" si="61"/>
        <v>1</v>
      </c>
      <c r="W72" s="38" t="s">
        <v>352</v>
      </c>
      <c r="X72" s="22">
        <f t="shared" si="62"/>
        <v>51.04119982655925</v>
      </c>
      <c r="Y72" s="7">
        <f t="shared" si="63"/>
        <v>1</v>
      </c>
      <c r="Z72" s="38" t="s">
        <v>353</v>
      </c>
      <c r="AA72" s="22">
        <f t="shared" si="64"/>
        <v>54.622114391106003</v>
      </c>
      <c r="AB72" s="7">
        <f t="shared" si="65"/>
        <v>1</v>
      </c>
      <c r="AC72" s="36" t="s">
        <v>354</v>
      </c>
      <c r="AD72" s="7">
        <f t="shared" si="66"/>
        <v>1</v>
      </c>
      <c r="AE72" s="36" t="s">
        <v>355</v>
      </c>
      <c r="AF72" s="7">
        <f t="shared" si="67"/>
        <v>1</v>
      </c>
      <c r="AG72" s="36" t="s">
        <v>356</v>
      </c>
      <c r="AH72" s="22">
        <f t="shared" si="68"/>
        <v>67.800867284808277</v>
      </c>
      <c r="AI72" s="7">
        <f t="shared" si="69"/>
        <v>1</v>
      </c>
      <c r="AJ72" s="40"/>
      <c r="AK72" s="22">
        <f t="shared" si="70"/>
        <v>6279.7160787739531</v>
      </c>
      <c r="AL72" s="7">
        <f t="shared" si="71"/>
        <v>0</v>
      </c>
      <c r="AM72" s="40"/>
      <c r="AN72" s="29">
        <f t="shared" si="72"/>
        <v>29</v>
      </c>
      <c r="AO72" s="39">
        <f t="shared" si="73"/>
        <v>0</v>
      </c>
      <c r="AP72" s="54">
        <f t="shared" si="74"/>
        <v>10</v>
      </c>
    </row>
    <row r="73" spans="1:42" ht="12.75" x14ac:dyDescent="0.2">
      <c r="A73" s="34">
        <v>71</v>
      </c>
      <c r="B73" s="35">
        <v>41957.747903275464</v>
      </c>
      <c r="C73" s="36" t="s">
        <v>367</v>
      </c>
      <c r="D73" s="36" t="s">
        <v>368</v>
      </c>
      <c r="E73" s="37">
        <v>234814</v>
      </c>
      <c r="F73" s="37">
        <v>1</v>
      </c>
      <c r="G73" s="4">
        <f t="shared" si="50"/>
        <v>2</v>
      </c>
      <c r="H73" s="4">
        <f t="shared" si="51"/>
        <v>3</v>
      </c>
      <c r="I73" s="4">
        <f t="shared" si="52"/>
        <v>4</v>
      </c>
      <c r="J73" s="4">
        <f t="shared" si="53"/>
        <v>8</v>
      </c>
      <c r="K73" s="4">
        <f t="shared" si="54"/>
        <v>1</v>
      </c>
      <c r="L73" s="4">
        <f t="shared" si="55"/>
        <v>4</v>
      </c>
      <c r="M73" s="7">
        <v>2</v>
      </c>
      <c r="N73" s="36" t="s">
        <v>369</v>
      </c>
      <c r="O73" s="22">
        <f t="shared" si="56"/>
        <v>13.010299956639813</v>
      </c>
      <c r="P73" s="7">
        <f t="shared" si="57"/>
        <v>1</v>
      </c>
      <c r="Q73" s="36" t="s">
        <v>370</v>
      </c>
      <c r="R73" s="22">
        <f t="shared" si="58"/>
        <v>51.582401865085416</v>
      </c>
      <c r="S73" s="7">
        <f t="shared" si="59"/>
        <v>1</v>
      </c>
      <c r="T73" s="36" t="s">
        <v>371</v>
      </c>
      <c r="U73" s="22">
        <f t="shared" si="60"/>
        <v>1114.2857142857142</v>
      </c>
      <c r="V73" s="7">
        <f t="shared" si="61"/>
        <v>1</v>
      </c>
      <c r="W73" s="36" t="s">
        <v>372</v>
      </c>
      <c r="X73" s="22">
        <f t="shared" si="62"/>
        <v>49.548377625090133</v>
      </c>
      <c r="Y73" s="7">
        <f t="shared" si="63"/>
        <v>1</v>
      </c>
      <c r="Z73" s="36" t="s">
        <v>373</v>
      </c>
      <c r="AA73" s="22">
        <f t="shared" si="64"/>
        <v>52.678153166285988</v>
      </c>
      <c r="AB73" s="7">
        <f t="shared" si="65"/>
        <v>1</v>
      </c>
      <c r="AC73" s="36" t="s">
        <v>374</v>
      </c>
      <c r="AD73" s="7">
        <f t="shared" si="66"/>
        <v>1</v>
      </c>
      <c r="AE73" s="36" t="s">
        <v>375</v>
      </c>
      <c r="AF73" s="7">
        <f t="shared" si="67"/>
        <v>1</v>
      </c>
      <c r="AG73" s="36" t="s">
        <v>376</v>
      </c>
      <c r="AH73" s="22">
        <f t="shared" si="68"/>
        <v>65.564995570897835</v>
      </c>
      <c r="AI73" s="7">
        <f t="shared" si="69"/>
        <v>1</v>
      </c>
      <c r="AJ73" s="40"/>
      <c r="AK73" s="22">
        <f t="shared" si="70"/>
        <v>19858.205868107056</v>
      </c>
      <c r="AL73" s="7">
        <f t="shared" si="71"/>
        <v>0</v>
      </c>
      <c r="AM73" s="40"/>
      <c r="AN73" s="29">
        <f t="shared" si="72"/>
        <v>32</v>
      </c>
      <c r="AO73" s="39">
        <f t="shared" si="73"/>
        <v>0</v>
      </c>
      <c r="AP73" s="54">
        <f t="shared" si="74"/>
        <v>10</v>
      </c>
    </row>
    <row r="74" spans="1:42" ht="12.75" x14ac:dyDescent="0.2">
      <c r="A74" s="34">
        <v>72</v>
      </c>
      <c r="B74" s="35">
        <v>41957.747948888886</v>
      </c>
      <c r="C74" s="36" t="s">
        <v>377</v>
      </c>
      <c r="D74" s="36" t="s">
        <v>378</v>
      </c>
      <c r="E74" s="37">
        <v>242500</v>
      </c>
      <c r="F74" s="37">
        <v>1</v>
      </c>
      <c r="G74" s="4">
        <f t="shared" si="50"/>
        <v>2</v>
      </c>
      <c r="H74" s="4">
        <f t="shared" si="51"/>
        <v>4</v>
      </c>
      <c r="I74" s="4">
        <f t="shared" si="52"/>
        <v>2</v>
      </c>
      <c r="J74" s="4">
        <f t="shared" si="53"/>
        <v>5</v>
      </c>
      <c r="K74" s="4">
        <f t="shared" si="54"/>
        <v>0</v>
      </c>
      <c r="L74" s="4">
        <f t="shared" si="55"/>
        <v>0</v>
      </c>
      <c r="M74" s="7">
        <v>2</v>
      </c>
      <c r="N74" s="36" t="s">
        <v>379</v>
      </c>
      <c r="O74" s="22">
        <f t="shared" si="56"/>
        <v>20</v>
      </c>
      <c r="P74" s="7">
        <f t="shared" si="57"/>
        <v>1</v>
      </c>
      <c r="Q74" s="36" t="s">
        <v>380</v>
      </c>
      <c r="R74" s="22">
        <f t="shared" si="58"/>
        <v>49.979400086720375</v>
      </c>
      <c r="S74" s="7">
        <f t="shared" si="59"/>
        <v>1</v>
      </c>
      <c r="T74" s="36" t="s">
        <v>381</v>
      </c>
      <c r="U74" s="22">
        <f t="shared" si="60"/>
        <v>1560</v>
      </c>
      <c r="V74" s="7">
        <f t="shared" si="61"/>
        <v>1</v>
      </c>
      <c r="W74" s="36" t="s">
        <v>382</v>
      </c>
      <c r="X74" s="22">
        <f t="shared" si="62"/>
        <v>46.020599913279625</v>
      </c>
      <c r="Y74" s="7">
        <f t="shared" si="63"/>
        <v>1</v>
      </c>
      <c r="Z74" s="36" t="s">
        <v>383</v>
      </c>
      <c r="AA74" s="22">
        <f t="shared" si="64"/>
        <v>49.208187539523749</v>
      </c>
      <c r="AB74" s="7">
        <f t="shared" si="65"/>
        <v>1</v>
      </c>
      <c r="AC74" s="36" t="s">
        <v>384</v>
      </c>
      <c r="AD74" s="7">
        <f t="shared" si="66"/>
        <v>1</v>
      </c>
      <c r="AE74" s="36" t="s">
        <v>385</v>
      </c>
      <c r="AF74" s="7">
        <f t="shared" si="67"/>
        <v>1</v>
      </c>
      <c r="AG74" s="36" t="s">
        <v>386</v>
      </c>
      <c r="AH74" s="22">
        <f t="shared" si="68"/>
        <v>62.210954297105168</v>
      </c>
      <c r="AI74" s="7">
        <f t="shared" si="69"/>
        <v>1</v>
      </c>
      <c r="AJ74" s="40"/>
      <c r="AK74" s="22">
        <f t="shared" si="70"/>
        <v>7905.6941504209581</v>
      </c>
      <c r="AL74" s="7">
        <f t="shared" si="71"/>
        <v>0</v>
      </c>
      <c r="AM74" s="40"/>
      <c r="AN74" s="29">
        <f t="shared" si="72"/>
        <v>31</v>
      </c>
      <c r="AO74" s="39">
        <f t="shared" si="73"/>
        <v>0</v>
      </c>
      <c r="AP74" s="54">
        <f t="shared" si="74"/>
        <v>10</v>
      </c>
    </row>
    <row r="75" spans="1:42" ht="12.75" x14ac:dyDescent="0.2">
      <c r="A75" s="34">
        <v>73</v>
      </c>
      <c r="B75" s="35">
        <v>41957.748171099534</v>
      </c>
      <c r="C75" s="36" t="s">
        <v>387</v>
      </c>
      <c r="D75" s="36" t="s">
        <v>388</v>
      </c>
      <c r="E75" s="37">
        <v>231703</v>
      </c>
      <c r="F75" s="37">
        <v>1</v>
      </c>
      <c r="G75" s="4">
        <f t="shared" si="50"/>
        <v>2</v>
      </c>
      <c r="H75" s="4">
        <f t="shared" si="51"/>
        <v>3</v>
      </c>
      <c r="I75" s="4">
        <f t="shared" si="52"/>
        <v>1</v>
      </c>
      <c r="J75" s="4">
        <f t="shared" si="53"/>
        <v>7</v>
      </c>
      <c r="K75" s="4">
        <f t="shared" si="54"/>
        <v>0</v>
      </c>
      <c r="L75" s="4">
        <f t="shared" si="55"/>
        <v>3</v>
      </c>
      <c r="M75" s="7">
        <v>2</v>
      </c>
      <c r="N75" s="36" t="s">
        <v>389</v>
      </c>
      <c r="O75" s="22">
        <f t="shared" si="56"/>
        <v>13.979400086720377</v>
      </c>
      <c r="P75" s="7">
        <f t="shared" si="57"/>
        <v>1</v>
      </c>
      <c r="Q75" s="36" t="s">
        <v>390</v>
      </c>
      <c r="R75" s="22">
        <f t="shared" si="58"/>
        <v>50.777196041444</v>
      </c>
      <c r="S75" s="7">
        <f t="shared" si="59"/>
        <v>1</v>
      </c>
      <c r="T75" s="36" t="s">
        <v>391</v>
      </c>
      <c r="U75" s="22">
        <f t="shared" si="60"/>
        <v>1200</v>
      </c>
      <c r="V75" s="7">
        <f t="shared" si="61"/>
        <v>1</v>
      </c>
      <c r="W75" s="36" t="s">
        <v>392</v>
      </c>
      <c r="X75" s="22">
        <f t="shared" si="62"/>
        <v>48.733358400660677</v>
      </c>
      <c r="Y75" s="7">
        <f t="shared" si="63"/>
        <v>1</v>
      </c>
      <c r="Z75" s="36" t="s">
        <v>393</v>
      </c>
      <c r="AA75" s="22">
        <f t="shared" si="64"/>
        <v>53.377885608893997</v>
      </c>
      <c r="AB75" s="7">
        <f t="shared" si="65"/>
        <v>1</v>
      </c>
      <c r="AC75" s="36" t="s">
        <v>394</v>
      </c>
      <c r="AD75" s="7">
        <f t="shared" si="66"/>
        <v>1</v>
      </c>
      <c r="AE75" s="36" t="s">
        <v>395</v>
      </c>
      <c r="AF75" s="7">
        <f t="shared" si="67"/>
        <v>1</v>
      </c>
      <c r="AG75" s="36" t="s">
        <v>396</v>
      </c>
      <c r="AH75" s="22">
        <f t="shared" si="68"/>
        <v>64.564995570897835</v>
      </c>
      <c r="AI75" s="7">
        <f t="shared" si="69"/>
        <v>1</v>
      </c>
      <c r="AJ75" s="40"/>
      <c r="AK75" s="22">
        <f t="shared" si="70"/>
        <v>15773.933612004834</v>
      </c>
      <c r="AL75" s="7">
        <f t="shared" si="71"/>
        <v>0</v>
      </c>
      <c r="AM75" s="40"/>
      <c r="AN75" s="29">
        <f t="shared" si="72"/>
        <v>32</v>
      </c>
      <c r="AO75" s="39">
        <f t="shared" si="73"/>
        <v>0</v>
      </c>
      <c r="AP75" s="54">
        <f t="shared" si="74"/>
        <v>10</v>
      </c>
    </row>
    <row r="76" spans="1:42" ht="12.75" x14ac:dyDescent="0.2">
      <c r="A76" s="34">
        <v>74</v>
      </c>
      <c r="B76" s="35">
        <v>41957.74817554398</v>
      </c>
      <c r="C76" s="36" t="s">
        <v>397</v>
      </c>
      <c r="D76" s="36" t="s">
        <v>398</v>
      </c>
      <c r="E76" s="37">
        <v>243616</v>
      </c>
      <c r="F76" s="37">
        <v>1</v>
      </c>
      <c r="G76" s="4">
        <f t="shared" si="50"/>
        <v>2</v>
      </c>
      <c r="H76" s="4">
        <f t="shared" si="51"/>
        <v>4</v>
      </c>
      <c r="I76" s="4">
        <f t="shared" si="52"/>
        <v>3</v>
      </c>
      <c r="J76" s="4">
        <f t="shared" si="53"/>
        <v>6</v>
      </c>
      <c r="K76" s="4">
        <f t="shared" si="54"/>
        <v>1</v>
      </c>
      <c r="L76" s="4">
        <f t="shared" si="55"/>
        <v>6</v>
      </c>
      <c r="M76" s="7">
        <v>2</v>
      </c>
      <c r="N76" s="36" t="s">
        <v>399</v>
      </c>
      <c r="O76" s="22">
        <f t="shared" si="56"/>
        <v>11.549019599857433</v>
      </c>
      <c r="P76" s="7">
        <f t="shared" si="57"/>
        <v>1</v>
      </c>
      <c r="Q76" s="36" t="s">
        <v>400</v>
      </c>
      <c r="R76" s="22">
        <f t="shared" si="58"/>
        <v>51.021885169784227</v>
      </c>
      <c r="S76" s="7">
        <f t="shared" si="59"/>
        <v>1</v>
      </c>
      <c r="T76" s="36" t="s">
        <v>401</v>
      </c>
      <c r="U76" s="22">
        <f t="shared" si="60"/>
        <v>975</v>
      </c>
      <c r="V76" s="7">
        <f t="shared" si="61"/>
        <v>1</v>
      </c>
      <c r="W76" s="36" t="s">
        <v>402</v>
      </c>
      <c r="X76" s="22">
        <f t="shared" si="62"/>
        <v>51.181149554842733</v>
      </c>
      <c r="Y76" s="7">
        <f t="shared" si="63"/>
        <v>1</v>
      </c>
      <c r="Z76" s="36" t="s">
        <v>403</v>
      </c>
      <c r="AA76" s="22">
        <f t="shared" si="64"/>
        <v>54.274493328513884</v>
      </c>
      <c r="AB76" s="7">
        <f t="shared" si="65"/>
        <v>1</v>
      </c>
      <c r="AC76" s="36" t="s">
        <v>404</v>
      </c>
      <c r="AD76" s="7">
        <f t="shared" si="66"/>
        <v>1</v>
      </c>
      <c r="AE76" s="36" t="s">
        <v>405</v>
      </c>
      <c r="AF76" s="7">
        <f t="shared" si="67"/>
        <v>1</v>
      </c>
      <c r="AG76" s="36" t="s">
        <v>406</v>
      </c>
      <c r="AH76" s="22">
        <f t="shared" si="68"/>
        <v>65.661417327390325</v>
      </c>
      <c r="AI76" s="7">
        <f t="shared" si="69"/>
        <v>1</v>
      </c>
      <c r="AJ76" s="40"/>
      <c r="AK76" s="22">
        <f t="shared" si="70"/>
        <v>31473.13529485415</v>
      </c>
      <c r="AL76" s="7">
        <f t="shared" si="71"/>
        <v>0</v>
      </c>
      <c r="AM76" s="40"/>
      <c r="AN76" s="29">
        <f t="shared" si="72"/>
        <v>32</v>
      </c>
      <c r="AO76" s="39">
        <f t="shared" si="73"/>
        <v>0</v>
      </c>
      <c r="AP76" s="54">
        <f t="shared" si="74"/>
        <v>10</v>
      </c>
    </row>
    <row r="77" spans="1:42" ht="12.75" x14ac:dyDescent="0.2">
      <c r="A77" s="34">
        <v>75</v>
      </c>
      <c r="B77" s="35">
        <v>41957.748512152779</v>
      </c>
      <c r="C77" s="36" t="s">
        <v>428</v>
      </c>
      <c r="D77" s="36" t="s">
        <v>429</v>
      </c>
      <c r="E77" s="37">
        <v>231041</v>
      </c>
      <c r="F77" s="37">
        <v>1</v>
      </c>
      <c r="G77" s="4">
        <f t="shared" si="50"/>
        <v>2</v>
      </c>
      <c r="H77" s="4">
        <f t="shared" si="51"/>
        <v>3</v>
      </c>
      <c r="I77" s="4">
        <f t="shared" si="52"/>
        <v>1</v>
      </c>
      <c r="J77" s="4">
        <f t="shared" si="53"/>
        <v>0</v>
      </c>
      <c r="K77" s="4">
        <f t="shared" si="54"/>
        <v>4</v>
      </c>
      <c r="L77" s="4">
        <f t="shared" si="55"/>
        <v>1</v>
      </c>
      <c r="M77" s="7">
        <v>2</v>
      </c>
      <c r="N77" s="36" t="s">
        <v>430</v>
      </c>
      <c r="O77" s="22">
        <f t="shared" si="56"/>
        <v>16.989700043360187</v>
      </c>
      <c r="P77" s="7">
        <f t="shared" si="57"/>
        <v>1</v>
      </c>
      <c r="Q77" s="36" t="s">
        <v>431</v>
      </c>
      <c r="R77" s="22">
        <f t="shared" si="58"/>
        <v>49.832944200015348</v>
      </c>
      <c r="S77" s="7">
        <f t="shared" si="59"/>
        <v>1</v>
      </c>
      <c r="T77" s="36" t="s">
        <v>432</v>
      </c>
      <c r="U77" s="22">
        <f t="shared" si="60"/>
        <v>1418.1818181818182</v>
      </c>
      <c r="V77" s="7">
        <f t="shared" si="61"/>
        <v>1</v>
      </c>
      <c r="W77" s="36" t="s">
        <v>433</v>
      </c>
      <c r="X77" s="22">
        <f t="shared" si="62"/>
        <v>42.45142122696587</v>
      </c>
      <c r="Y77" s="7">
        <f t="shared" si="63"/>
        <v>1</v>
      </c>
      <c r="Z77" s="36" t="s">
        <v>434</v>
      </c>
      <c r="AA77" s="22">
        <f t="shared" si="64"/>
        <v>43.575773191777941</v>
      </c>
      <c r="AB77" s="7">
        <f t="shared" si="65"/>
        <v>1</v>
      </c>
      <c r="AC77" s="36" t="s">
        <v>435</v>
      </c>
      <c r="AD77" s="7">
        <f t="shared" si="66"/>
        <v>1</v>
      </c>
      <c r="AE77" s="36" t="s">
        <v>436</v>
      </c>
      <c r="AF77" s="7">
        <f t="shared" si="67"/>
        <v>1</v>
      </c>
      <c r="AG77" s="36" t="s">
        <v>437</v>
      </c>
      <c r="AH77" s="22">
        <f t="shared" si="68"/>
        <v>60.545749505429228</v>
      </c>
      <c r="AI77" s="7">
        <f t="shared" si="69"/>
        <v>1</v>
      </c>
      <c r="AJ77" s="40"/>
      <c r="AK77" s="22">
        <f t="shared" si="70"/>
        <v>995.26792638374411</v>
      </c>
      <c r="AL77" s="7">
        <f t="shared" si="71"/>
        <v>0</v>
      </c>
      <c r="AM77" s="40"/>
      <c r="AN77" s="29">
        <f t="shared" si="72"/>
        <v>28</v>
      </c>
      <c r="AO77" s="39">
        <f t="shared" si="73"/>
        <v>0</v>
      </c>
      <c r="AP77" s="54">
        <f t="shared" si="74"/>
        <v>10</v>
      </c>
    </row>
    <row r="78" spans="1:42" ht="12.75" x14ac:dyDescent="0.2">
      <c r="A78" s="34">
        <v>76</v>
      </c>
      <c r="B78" s="35">
        <v>41957.748564050933</v>
      </c>
      <c r="C78" s="36" t="s">
        <v>438</v>
      </c>
      <c r="D78" s="36" t="s">
        <v>439</v>
      </c>
      <c r="E78" s="37">
        <v>244163</v>
      </c>
      <c r="F78" s="37">
        <v>1</v>
      </c>
      <c r="G78" s="4">
        <f t="shared" si="50"/>
        <v>2</v>
      </c>
      <c r="H78" s="4">
        <f t="shared" si="51"/>
        <v>4</v>
      </c>
      <c r="I78" s="4">
        <f t="shared" si="52"/>
        <v>4</v>
      </c>
      <c r="J78" s="4">
        <f t="shared" si="53"/>
        <v>1</v>
      </c>
      <c r="K78" s="4">
        <f t="shared" si="54"/>
        <v>6</v>
      </c>
      <c r="L78" s="4">
        <f t="shared" si="55"/>
        <v>3</v>
      </c>
      <c r="M78" s="7">
        <v>2</v>
      </c>
      <c r="N78" s="36" t="s">
        <v>440</v>
      </c>
      <c r="O78" s="22">
        <f t="shared" si="56"/>
        <v>13.979400086720377</v>
      </c>
      <c r="P78" s="7">
        <f t="shared" si="57"/>
        <v>1</v>
      </c>
      <c r="Q78" s="36" t="s">
        <v>441</v>
      </c>
      <c r="R78" s="22">
        <f t="shared" si="58"/>
        <v>51.088189992813767</v>
      </c>
      <c r="S78" s="7">
        <f t="shared" si="59"/>
        <v>1</v>
      </c>
      <c r="T78" s="36" t="s">
        <v>442</v>
      </c>
      <c r="U78" s="22">
        <f t="shared" si="60"/>
        <v>1200</v>
      </c>
      <c r="V78" s="7">
        <f t="shared" si="61"/>
        <v>1</v>
      </c>
      <c r="W78" s="36" t="s">
        <v>443</v>
      </c>
      <c r="X78" s="22">
        <f t="shared" si="62"/>
        <v>44.078264274971545</v>
      </c>
      <c r="Y78" s="7">
        <f t="shared" si="63"/>
        <v>1</v>
      </c>
      <c r="Z78" s="36" t="s">
        <v>444</v>
      </c>
      <c r="AA78" s="22">
        <f t="shared" si="64"/>
        <v>43.320232147054057</v>
      </c>
      <c r="AB78" s="7">
        <f t="shared" si="65"/>
        <v>1</v>
      </c>
      <c r="AC78" s="36" t="s">
        <v>445</v>
      </c>
      <c r="AD78" s="7">
        <f t="shared" si="66"/>
        <v>1</v>
      </c>
      <c r="AE78" s="36" t="s">
        <v>446</v>
      </c>
      <c r="AF78" s="7">
        <f t="shared" si="67"/>
        <v>1</v>
      </c>
      <c r="AG78" s="36" t="s">
        <v>447</v>
      </c>
      <c r="AH78" s="22">
        <f t="shared" si="68"/>
        <v>62.274895604468142</v>
      </c>
      <c r="AI78" s="7">
        <f t="shared" si="69"/>
        <v>1</v>
      </c>
      <c r="AJ78" s="40"/>
      <c r="AK78" s="22">
        <f t="shared" si="70"/>
        <v>498.81557874222005</v>
      </c>
      <c r="AL78" s="7">
        <f t="shared" si="71"/>
        <v>0</v>
      </c>
      <c r="AM78" s="40"/>
      <c r="AN78" s="29">
        <f t="shared" si="72"/>
        <v>25</v>
      </c>
      <c r="AO78" s="39">
        <f t="shared" si="73"/>
        <v>0</v>
      </c>
      <c r="AP78" s="54">
        <f t="shared" si="74"/>
        <v>10</v>
      </c>
    </row>
    <row r="79" spans="1:42" ht="12.75" x14ac:dyDescent="0.2">
      <c r="A79" s="34">
        <v>77</v>
      </c>
      <c r="B79" s="35">
        <v>41957.748871944445</v>
      </c>
      <c r="C79" s="36" t="s">
        <v>456</v>
      </c>
      <c r="D79" s="36" t="s">
        <v>457</v>
      </c>
      <c r="E79" s="37">
        <v>243627</v>
      </c>
      <c r="F79" s="37">
        <v>1</v>
      </c>
      <c r="G79" s="4">
        <f t="shared" si="50"/>
        <v>2</v>
      </c>
      <c r="H79" s="4">
        <f t="shared" si="51"/>
        <v>4</v>
      </c>
      <c r="I79" s="4">
        <f t="shared" si="52"/>
        <v>3</v>
      </c>
      <c r="J79" s="4">
        <f t="shared" si="53"/>
        <v>6</v>
      </c>
      <c r="K79" s="4">
        <f t="shared" si="54"/>
        <v>2</v>
      </c>
      <c r="L79" s="4">
        <f t="shared" si="55"/>
        <v>7</v>
      </c>
      <c r="M79" s="7">
        <v>2</v>
      </c>
      <c r="N79" s="36" t="s">
        <v>458</v>
      </c>
      <c r="O79" s="22">
        <f t="shared" si="56"/>
        <v>10.969100130080564</v>
      </c>
      <c r="P79" s="7">
        <f t="shared" si="57"/>
        <v>1</v>
      </c>
      <c r="Q79" s="36" t="s">
        <v>459</v>
      </c>
      <c r="R79" s="22">
        <f t="shared" si="58"/>
        <v>51.486542970257361</v>
      </c>
      <c r="S79" s="7">
        <f t="shared" si="59"/>
        <v>1</v>
      </c>
      <c r="T79" s="36" t="s">
        <v>460</v>
      </c>
      <c r="U79" s="22">
        <f t="shared" si="60"/>
        <v>917.64705882352939</v>
      </c>
      <c r="V79" s="7">
        <f t="shared" si="61"/>
        <v>1</v>
      </c>
      <c r="W79" s="36" t="s">
        <v>461</v>
      </c>
      <c r="X79" s="22">
        <f t="shared" si="62"/>
        <v>51.133796049642605</v>
      </c>
      <c r="Y79" s="7">
        <f t="shared" si="63"/>
        <v>1</v>
      </c>
      <c r="Z79" s="36" t="s">
        <v>462</v>
      </c>
      <c r="AA79" s="22">
        <f t="shared" si="64"/>
        <v>54.274493328513884</v>
      </c>
      <c r="AB79" s="7">
        <f t="shared" si="65"/>
        <v>1</v>
      </c>
      <c r="AC79" s="36" t="s">
        <v>463</v>
      </c>
      <c r="AD79" s="7">
        <f t="shared" si="66"/>
        <v>1</v>
      </c>
      <c r="AE79" s="36" t="s">
        <v>464</v>
      </c>
      <c r="AF79" s="7">
        <f t="shared" si="67"/>
        <v>1</v>
      </c>
      <c r="AG79" s="36" t="s">
        <v>465</v>
      </c>
      <c r="AH79" s="22">
        <f t="shared" si="68"/>
        <v>66.32698334725211</v>
      </c>
      <c r="AI79" s="7">
        <f t="shared" si="69"/>
        <v>1</v>
      </c>
      <c r="AJ79" s="40"/>
      <c r="AK79" s="22">
        <f t="shared" si="70"/>
        <v>12529.680840681822</v>
      </c>
      <c r="AL79" s="7">
        <f t="shared" si="71"/>
        <v>0</v>
      </c>
      <c r="AM79" s="40"/>
      <c r="AN79" s="29">
        <f t="shared" si="72"/>
        <v>31</v>
      </c>
      <c r="AO79" s="39">
        <f t="shared" si="73"/>
        <v>0</v>
      </c>
      <c r="AP79" s="54">
        <f t="shared" si="74"/>
        <v>10</v>
      </c>
    </row>
    <row r="80" spans="1:42" ht="12.75" x14ac:dyDescent="0.2">
      <c r="A80" s="34">
        <v>78</v>
      </c>
      <c r="B80" s="35">
        <v>41957.748991921289</v>
      </c>
      <c r="C80" s="36" t="s">
        <v>466</v>
      </c>
      <c r="D80" s="36" t="s">
        <v>467</v>
      </c>
      <c r="E80" s="37">
        <v>242310</v>
      </c>
      <c r="F80" s="37">
        <v>1</v>
      </c>
      <c r="G80" s="4">
        <f t="shared" si="50"/>
        <v>2</v>
      </c>
      <c r="H80" s="4">
        <f t="shared" si="51"/>
        <v>4</v>
      </c>
      <c r="I80" s="4">
        <f t="shared" si="52"/>
        <v>2</v>
      </c>
      <c r="J80" s="4">
        <f t="shared" si="53"/>
        <v>3</v>
      </c>
      <c r="K80" s="4">
        <f t="shared" si="54"/>
        <v>1</v>
      </c>
      <c r="L80" s="4">
        <f t="shared" si="55"/>
        <v>0</v>
      </c>
      <c r="M80" s="7">
        <v>2</v>
      </c>
      <c r="N80" s="36" t="s">
        <v>468</v>
      </c>
      <c r="O80" s="22">
        <f t="shared" si="56"/>
        <v>20</v>
      </c>
      <c r="P80" s="7">
        <f t="shared" si="57"/>
        <v>1</v>
      </c>
      <c r="Q80" s="36" t="s">
        <v>469</v>
      </c>
      <c r="R80" s="22">
        <f t="shared" si="58"/>
        <v>49.716625492521274</v>
      </c>
      <c r="S80" s="7">
        <f t="shared" si="59"/>
        <v>1</v>
      </c>
      <c r="T80" s="36" t="s">
        <v>470</v>
      </c>
      <c r="U80" s="22">
        <f t="shared" si="60"/>
        <v>1560</v>
      </c>
      <c r="V80" s="7">
        <f t="shared" si="61"/>
        <v>1</v>
      </c>
      <c r="W80" s="36" t="s">
        <v>471</v>
      </c>
      <c r="X80" s="22">
        <f t="shared" si="62"/>
        <v>44.744811585534542</v>
      </c>
      <c r="Y80" s="7">
        <f t="shared" si="63"/>
        <v>1</v>
      </c>
      <c r="Z80" s="36" t="s">
        <v>472</v>
      </c>
      <c r="AA80" s="22">
        <f t="shared" si="64"/>
        <v>47.239087409443187</v>
      </c>
      <c r="AB80" s="7">
        <f t="shared" si="65"/>
        <v>1</v>
      </c>
      <c r="AC80" s="36" t="s">
        <v>473</v>
      </c>
      <c r="AD80" s="7">
        <f t="shared" si="66"/>
        <v>1</v>
      </c>
      <c r="AE80" s="36" t="s">
        <v>474</v>
      </c>
      <c r="AF80" s="7">
        <f t="shared" si="67"/>
        <v>1</v>
      </c>
      <c r="AG80" s="36" t="s">
        <v>475</v>
      </c>
      <c r="AH80" s="22">
        <f t="shared" si="68"/>
        <v>61.077512683737545</v>
      </c>
      <c r="AI80" s="7">
        <f t="shared" si="69"/>
        <v>1</v>
      </c>
      <c r="AJ80" s="40"/>
      <c r="AK80" s="22">
        <f t="shared" si="70"/>
        <v>7905.6941504209581</v>
      </c>
      <c r="AL80" s="7">
        <f t="shared" si="71"/>
        <v>0</v>
      </c>
      <c r="AM80" s="40"/>
      <c r="AN80" s="29">
        <f t="shared" si="72"/>
        <v>31</v>
      </c>
      <c r="AO80" s="39">
        <f t="shared" si="73"/>
        <v>0</v>
      </c>
      <c r="AP80" s="54">
        <f t="shared" si="74"/>
        <v>10</v>
      </c>
    </row>
    <row r="81" spans="1:42" ht="12.75" x14ac:dyDescent="0.2">
      <c r="A81" s="34">
        <v>79</v>
      </c>
      <c r="B81" s="35">
        <v>41957.749016516202</v>
      </c>
      <c r="C81" s="36" t="s">
        <v>476</v>
      </c>
      <c r="D81" s="36" t="s">
        <v>477</v>
      </c>
      <c r="E81" s="37">
        <v>244436</v>
      </c>
      <c r="F81" s="37">
        <v>1</v>
      </c>
      <c r="G81" s="4">
        <f t="shared" si="50"/>
        <v>2</v>
      </c>
      <c r="H81" s="4">
        <f t="shared" si="51"/>
        <v>4</v>
      </c>
      <c r="I81" s="4">
        <f t="shared" si="52"/>
        <v>4</v>
      </c>
      <c r="J81" s="4">
        <f t="shared" si="53"/>
        <v>4</v>
      </c>
      <c r="K81" s="4">
        <f t="shared" si="54"/>
        <v>3</v>
      </c>
      <c r="L81" s="4">
        <f t="shared" si="55"/>
        <v>6</v>
      </c>
      <c r="M81" s="7">
        <v>2</v>
      </c>
      <c r="N81" s="36" t="s">
        <v>478</v>
      </c>
      <c r="O81" s="22">
        <f t="shared" si="56"/>
        <v>11.549019599857433</v>
      </c>
      <c r="P81" s="7">
        <f t="shared" si="57"/>
        <v>1</v>
      </c>
      <c r="Q81" s="36" t="s">
        <v>479</v>
      </c>
      <c r="R81" s="22">
        <f t="shared" si="58"/>
        <v>51.170365531368361</v>
      </c>
      <c r="S81" s="7">
        <f t="shared" si="59"/>
        <v>1</v>
      </c>
      <c r="T81" s="36" t="s">
        <v>480</v>
      </c>
      <c r="U81" s="22">
        <f t="shared" si="60"/>
        <v>975</v>
      </c>
      <c r="V81" s="7">
        <f t="shared" si="61"/>
        <v>1</v>
      </c>
      <c r="W81" s="36" t="s">
        <v>481</v>
      </c>
      <c r="X81" s="22">
        <f t="shared" si="62"/>
        <v>49.454491354523938</v>
      </c>
      <c r="Y81" s="7">
        <f t="shared" si="63"/>
        <v>1</v>
      </c>
      <c r="Z81" s="36" t="s">
        <v>482</v>
      </c>
      <c r="AA81" s="22">
        <f t="shared" si="64"/>
        <v>51.08114473761087</v>
      </c>
      <c r="AB81" s="7">
        <f t="shared" si="65"/>
        <v>1</v>
      </c>
      <c r="AC81" s="36" t="s">
        <v>483</v>
      </c>
      <c r="AD81" s="7">
        <f t="shared" si="66"/>
        <v>1</v>
      </c>
      <c r="AE81" s="36" t="s">
        <v>484</v>
      </c>
      <c r="AF81" s="7">
        <f t="shared" si="67"/>
        <v>1</v>
      </c>
      <c r="AG81" s="36" t="s">
        <v>485</v>
      </c>
      <c r="AH81" s="22">
        <f t="shared" si="68"/>
        <v>65.067981274589684</v>
      </c>
      <c r="AI81" s="7">
        <f t="shared" si="69"/>
        <v>1</v>
      </c>
      <c r="AJ81" s="40"/>
      <c r="AK81" s="22">
        <f t="shared" si="70"/>
        <v>9952.6792638374336</v>
      </c>
      <c r="AL81" s="7">
        <f t="shared" si="71"/>
        <v>0</v>
      </c>
      <c r="AM81" s="40"/>
      <c r="AN81" s="29">
        <f t="shared" si="72"/>
        <v>30</v>
      </c>
      <c r="AO81" s="39">
        <f t="shared" si="73"/>
        <v>0</v>
      </c>
      <c r="AP81" s="54">
        <f t="shared" si="74"/>
        <v>10</v>
      </c>
    </row>
    <row r="82" spans="1:42" ht="12.75" x14ac:dyDescent="0.2">
      <c r="A82" s="34">
        <v>80</v>
      </c>
      <c r="B82" s="35">
        <v>41957.749065833334</v>
      </c>
      <c r="C82" s="36" t="s">
        <v>496</v>
      </c>
      <c r="D82" s="36" t="s">
        <v>497</v>
      </c>
      <c r="E82" s="37">
        <v>232730</v>
      </c>
      <c r="F82" s="37">
        <v>1</v>
      </c>
      <c r="G82" s="4">
        <f t="shared" si="50"/>
        <v>2</v>
      </c>
      <c r="H82" s="4">
        <f t="shared" si="51"/>
        <v>3</v>
      </c>
      <c r="I82" s="4">
        <f t="shared" si="52"/>
        <v>2</v>
      </c>
      <c r="J82" s="4">
        <f t="shared" si="53"/>
        <v>7</v>
      </c>
      <c r="K82" s="4">
        <f t="shared" si="54"/>
        <v>3</v>
      </c>
      <c r="L82" s="4">
        <f t="shared" si="55"/>
        <v>0</v>
      </c>
      <c r="M82" s="7">
        <v>2</v>
      </c>
      <c r="N82" s="36" t="s">
        <v>498</v>
      </c>
      <c r="O82" s="22">
        <f t="shared" si="56"/>
        <v>20</v>
      </c>
      <c r="P82" s="7">
        <f t="shared" si="57"/>
        <v>1</v>
      </c>
      <c r="Q82" s="36" t="s">
        <v>499</v>
      </c>
      <c r="R82" s="22">
        <f t="shared" si="58"/>
        <v>51.957809661166976</v>
      </c>
      <c r="S82" s="7">
        <f t="shared" si="59"/>
        <v>1</v>
      </c>
      <c r="T82" s="36" t="s">
        <v>500</v>
      </c>
      <c r="U82" s="22">
        <f t="shared" si="60"/>
        <v>1560</v>
      </c>
      <c r="V82" s="7">
        <f t="shared" si="61"/>
        <v>1</v>
      </c>
      <c r="W82" s="36" t="s">
        <v>501</v>
      </c>
      <c r="X82" s="22">
        <f t="shared" si="62"/>
        <v>42.908903643131012</v>
      </c>
      <c r="Y82" s="7">
        <f t="shared" si="63"/>
        <v>1</v>
      </c>
      <c r="Z82" s="36" t="s">
        <v>502</v>
      </c>
      <c r="AA82" s="22">
        <f t="shared" si="64"/>
        <v>47</v>
      </c>
      <c r="AB82" s="7">
        <f t="shared" si="65"/>
        <v>1</v>
      </c>
      <c r="AC82" s="36" t="s">
        <v>503</v>
      </c>
      <c r="AD82" s="7">
        <f t="shared" si="66"/>
        <v>1</v>
      </c>
      <c r="AE82" s="36" t="s">
        <v>504</v>
      </c>
      <c r="AF82" s="7">
        <f t="shared" si="67"/>
        <v>1</v>
      </c>
      <c r="AG82" s="36" t="s">
        <v>505</v>
      </c>
      <c r="AH82" s="22">
        <f t="shared" si="68"/>
        <v>63.629604678773894</v>
      </c>
      <c r="AI82" s="7">
        <f t="shared" si="69"/>
        <v>1</v>
      </c>
      <c r="AJ82" s="40"/>
      <c r="AK82" s="22">
        <f t="shared" si="70"/>
        <v>2500.0000000000018</v>
      </c>
      <c r="AL82" s="7">
        <f t="shared" si="71"/>
        <v>0</v>
      </c>
      <c r="AM82" s="40"/>
      <c r="AN82" s="29">
        <f t="shared" si="72"/>
        <v>29</v>
      </c>
      <c r="AO82" s="39">
        <f t="shared" si="73"/>
        <v>0</v>
      </c>
      <c r="AP82" s="54">
        <f t="shared" si="74"/>
        <v>10</v>
      </c>
    </row>
    <row r="83" spans="1:42" ht="12.75" x14ac:dyDescent="0.2">
      <c r="A83" s="34">
        <v>81</v>
      </c>
      <c r="B83" s="35">
        <v>41957.74908436343</v>
      </c>
      <c r="C83" s="36" t="s">
        <v>506</v>
      </c>
      <c r="D83" s="36" t="s">
        <v>507</v>
      </c>
      <c r="E83" s="37">
        <v>236679</v>
      </c>
      <c r="F83" s="37">
        <v>1</v>
      </c>
      <c r="G83" s="4">
        <f t="shared" si="50"/>
        <v>2</v>
      </c>
      <c r="H83" s="4">
        <f t="shared" si="51"/>
        <v>3</v>
      </c>
      <c r="I83" s="4">
        <f t="shared" si="52"/>
        <v>6</v>
      </c>
      <c r="J83" s="4">
        <f t="shared" si="53"/>
        <v>6</v>
      </c>
      <c r="K83" s="4">
        <f t="shared" si="54"/>
        <v>7</v>
      </c>
      <c r="L83" s="4">
        <f t="shared" si="55"/>
        <v>9</v>
      </c>
      <c r="M83" s="7">
        <v>2</v>
      </c>
      <c r="N83" s="36" t="s">
        <v>508</v>
      </c>
      <c r="O83" s="22">
        <f t="shared" si="56"/>
        <v>10</v>
      </c>
      <c r="P83" s="7">
        <f t="shared" si="57"/>
        <v>1</v>
      </c>
      <c r="Q83" s="36" t="s">
        <v>509</v>
      </c>
      <c r="R83" s="22">
        <f t="shared" si="58"/>
        <v>53.44230929276344</v>
      </c>
      <c r="S83" s="7">
        <f t="shared" si="59"/>
        <v>1</v>
      </c>
      <c r="T83" s="36" t="s">
        <v>510</v>
      </c>
      <c r="U83" s="22">
        <f t="shared" si="60"/>
        <v>821.0526315789474</v>
      </c>
      <c r="V83" s="7">
        <f t="shared" si="61"/>
        <v>1</v>
      </c>
      <c r="W83" s="36" t="s">
        <v>511</v>
      </c>
      <c r="X83" s="22">
        <f t="shared" si="62"/>
        <v>50.145979032700815</v>
      </c>
      <c r="Y83" s="7">
        <f t="shared" si="63"/>
        <v>1</v>
      </c>
      <c r="Z83" s="36" t="s">
        <v>512</v>
      </c>
      <c r="AA83" s="22">
        <f t="shared" si="64"/>
        <v>50.372727025023003</v>
      </c>
      <c r="AB83" s="7">
        <f t="shared" si="65"/>
        <v>1</v>
      </c>
      <c r="AC83" s="36" t="s">
        <v>513</v>
      </c>
      <c r="AD83" s="7">
        <f t="shared" si="66"/>
        <v>1</v>
      </c>
      <c r="AE83" s="36" t="s">
        <v>514</v>
      </c>
      <c r="AF83" s="7">
        <f t="shared" si="67"/>
        <v>1</v>
      </c>
      <c r="AG83" s="36" t="s">
        <v>515</v>
      </c>
      <c r="AH83" s="22">
        <f t="shared" si="68"/>
        <v>67.848083475747629</v>
      </c>
      <c r="AI83" s="7">
        <f t="shared" si="69"/>
        <v>1</v>
      </c>
      <c r="AJ83" s="40"/>
      <c r="AK83" s="22">
        <f t="shared" si="70"/>
        <v>1985.8205868107034</v>
      </c>
      <c r="AL83" s="7">
        <f t="shared" si="71"/>
        <v>0</v>
      </c>
      <c r="AM83" s="40"/>
      <c r="AN83" s="29">
        <f t="shared" si="72"/>
        <v>25</v>
      </c>
      <c r="AO83" s="39">
        <f t="shared" si="73"/>
        <v>0</v>
      </c>
      <c r="AP83" s="54">
        <f t="shared" si="74"/>
        <v>10</v>
      </c>
    </row>
    <row r="84" spans="1:42" ht="12.75" x14ac:dyDescent="0.2">
      <c r="A84" s="34">
        <v>82</v>
      </c>
      <c r="B84" s="35">
        <v>41957.749689166667</v>
      </c>
      <c r="C84" s="36" t="s">
        <v>535</v>
      </c>
      <c r="D84" s="36" t="s">
        <v>536</v>
      </c>
      <c r="E84" s="37">
        <v>239611</v>
      </c>
      <c r="F84" s="37">
        <v>1</v>
      </c>
      <c r="G84" s="4">
        <f t="shared" si="50"/>
        <v>2</v>
      </c>
      <c r="H84" s="4">
        <f t="shared" si="51"/>
        <v>3</v>
      </c>
      <c r="I84" s="4">
        <f t="shared" si="52"/>
        <v>9</v>
      </c>
      <c r="J84" s="4">
        <f t="shared" si="53"/>
        <v>6</v>
      </c>
      <c r="K84" s="4">
        <f t="shared" si="54"/>
        <v>1</v>
      </c>
      <c r="L84" s="4">
        <f t="shared" si="55"/>
        <v>1</v>
      </c>
      <c r="M84" s="7">
        <v>2</v>
      </c>
      <c r="N84" s="36" t="s">
        <v>537</v>
      </c>
      <c r="O84" s="22">
        <f t="shared" si="56"/>
        <v>16.989700043360187</v>
      </c>
      <c r="P84" s="7">
        <f t="shared" si="57"/>
        <v>1</v>
      </c>
      <c r="Q84" s="36" t="s">
        <v>538</v>
      </c>
      <c r="R84" s="22">
        <f t="shared" si="58"/>
        <v>50.818459252719478</v>
      </c>
      <c r="S84" s="7">
        <f t="shared" si="59"/>
        <v>1</v>
      </c>
      <c r="T84" s="36" t="s">
        <v>539</v>
      </c>
      <c r="U84" s="22">
        <f t="shared" si="60"/>
        <v>1418.1818181818182</v>
      </c>
      <c r="V84" s="7">
        <f t="shared" si="61"/>
        <v>1</v>
      </c>
      <c r="W84" s="36" t="s">
        <v>540</v>
      </c>
      <c r="X84" s="22">
        <f t="shared" si="62"/>
        <v>47.768321184705322</v>
      </c>
      <c r="Y84" s="7">
        <f t="shared" si="63"/>
        <v>1</v>
      </c>
      <c r="Z84" s="36" t="s">
        <v>541</v>
      </c>
      <c r="AA84" s="22">
        <f t="shared" si="64"/>
        <v>47.626390842053958</v>
      </c>
      <c r="AB84" s="7">
        <f t="shared" si="65"/>
        <v>1</v>
      </c>
      <c r="AC84" s="36" t="s">
        <v>542</v>
      </c>
      <c r="AD84" s="7">
        <f t="shared" si="66"/>
        <v>1</v>
      </c>
      <c r="AE84" s="36" t="s">
        <v>543</v>
      </c>
      <c r="AF84" s="7">
        <f t="shared" si="67"/>
        <v>1</v>
      </c>
      <c r="AG84" s="36" t="s">
        <v>544</v>
      </c>
      <c r="AH84" s="22">
        <f t="shared" si="68"/>
        <v>63.210954297105168</v>
      </c>
      <c r="AI84" s="7">
        <f t="shared" si="69"/>
        <v>1</v>
      </c>
      <c r="AJ84" s="40"/>
      <c r="AK84" s="22">
        <f t="shared" si="70"/>
        <v>9952.6792638374336</v>
      </c>
      <c r="AL84" s="7">
        <f t="shared" si="71"/>
        <v>0</v>
      </c>
      <c r="AM84" s="40"/>
      <c r="AN84" s="29">
        <f t="shared" si="72"/>
        <v>31</v>
      </c>
      <c r="AO84" s="39">
        <f t="shared" si="73"/>
        <v>0</v>
      </c>
      <c r="AP84" s="54">
        <f t="shared" si="74"/>
        <v>10</v>
      </c>
    </row>
    <row r="85" spans="1:42" ht="12.75" x14ac:dyDescent="0.2">
      <c r="A85" s="34">
        <v>83</v>
      </c>
      <c r="B85" s="35">
        <v>41957.749816944444</v>
      </c>
      <c r="C85" s="36" t="s">
        <v>555</v>
      </c>
      <c r="D85" s="36" t="s">
        <v>556</v>
      </c>
      <c r="E85" s="37">
        <v>233604</v>
      </c>
      <c r="F85" s="37">
        <v>1</v>
      </c>
      <c r="G85" s="4">
        <f t="shared" si="50"/>
        <v>2</v>
      </c>
      <c r="H85" s="4">
        <f t="shared" si="51"/>
        <v>3</v>
      </c>
      <c r="I85" s="4">
        <f t="shared" si="52"/>
        <v>3</v>
      </c>
      <c r="J85" s="4">
        <f t="shared" si="53"/>
        <v>6</v>
      </c>
      <c r="K85" s="4">
        <f t="shared" si="54"/>
        <v>0</v>
      </c>
      <c r="L85" s="4">
        <f t="shared" si="55"/>
        <v>4</v>
      </c>
      <c r="M85" s="7">
        <v>2</v>
      </c>
      <c r="N85" s="36" t="s">
        <v>557</v>
      </c>
      <c r="O85" s="22">
        <f t="shared" si="56"/>
        <v>13.010299956639813</v>
      </c>
      <c r="P85" s="7">
        <f t="shared" si="57"/>
        <v>1</v>
      </c>
      <c r="Q85" s="36" t="s">
        <v>558</v>
      </c>
      <c r="R85" s="22">
        <f t="shared" si="58"/>
        <v>50.492070307934327</v>
      </c>
      <c r="S85" s="7">
        <f t="shared" si="59"/>
        <v>1</v>
      </c>
      <c r="T85" s="36" t="s">
        <v>559</v>
      </c>
      <c r="U85" s="22">
        <f t="shared" si="60"/>
        <v>1114.2857142857142</v>
      </c>
      <c r="V85" s="7">
        <f t="shared" si="61"/>
        <v>1</v>
      </c>
      <c r="W85" s="38" t="s">
        <v>560</v>
      </c>
      <c r="X85" s="22">
        <f t="shared" si="62"/>
        <v>50.386888866901231</v>
      </c>
      <c r="Y85" s="7">
        <f t="shared" si="63"/>
        <v>1</v>
      </c>
      <c r="Z85" s="38" t="s">
        <v>561</v>
      </c>
      <c r="AA85" s="22">
        <f t="shared" si="64"/>
        <v>53.274493328513884</v>
      </c>
      <c r="AB85" s="7">
        <f t="shared" si="65"/>
        <v>1</v>
      </c>
      <c r="AC85" s="36" t="s">
        <v>562</v>
      </c>
      <c r="AD85" s="7">
        <f t="shared" si="66"/>
        <v>1</v>
      </c>
      <c r="AE85" s="36" t="s">
        <v>563</v>
      </c>
      <c r="AF85" s="7">
        <f t="shared" si="67"/>
        <v>1</v>
      </c>
      <c r="AG85" s="38" t="s">
        <v>564</v>
      </c>
      <c r="AH85" s="22">
        <f t="shared" si="68"/>
        <v>64.500401193878687</v>
      </c>
      <c r="AI85" s="7">
        <f t="shared" si="69"/>
        <v>1</v>
      </c>
      <c r="AJ85" s="40"/>
      <c r="AK85" s="22">
        <f t="shared" si="70"/>
        <v>19858.205868107056</v>
      </c>
      <c r="AL85" s="7">
        <f t="shared" si="71"/>
        <v>0</v>
      </c>
      <c r="AM85" s="40"/>
      <c r="AN85" s="29">
        <f t="shared" si="72"/>
        <v>32</v>
      </c>
      <c r="AO85" s="39">
        <f t="shared" si="73"/>
        <v>0</v>
      </c>
      <c r="AP85" s="54">
        <f t="shared" si="74"/>
        <v>10</v>
      </c>
    </row>
    <row r="86" spans="1:42" ht="12.75" x14ac:dyDescent="0.2">
      <c r="A86" s="34">
        <v>84</v>
      </c>
      <c r="B86" s="35">
        <v>41957.750218900466</v>
      </c>
      <c r="C86" s="36" t="s">
        <v>574</v>
      </c>
      <c r="D86" s="36" t="s">
        <v>575</v>
      </c>
      <c r="E86" s="37">
        <v>239435</v>
      </c>
      <c r="F86" s="37">
        <v>1</v>
      </c>
      <c r="G86" s="4">
        <f t="shared" si="50"/>
        <v>2</v>
      </c>
      <c r="H86" s="4">
        <f t="shared" si="51"/>
        <v>3</v>
      </c>
      <c r="I86" s="4">
        <f t="shared" si="52"/>
        <v>9</v>
      </c>
      <c r="J86" s="4">
        <f t="shared" si="53"/>
        <v>4</v>
      </c>
      <c r="K86" s="4">
        <f t="shared" si="54"/>
        <v>3</v>
      </c>
      <c r="L86" s="4">
        <f t="shared" si="55"/>
        <v>5</v>
      </c>
      <c r="M86" s="7">
        <v>2</v>
      </c>
      <c r="N86" s="36" t="s">
        <v>576</v>
      </c>
      <c r="O86" s="22">
        <f t="shared" si="56"/>
        <v>12.218487496163563</v>
      </c>
      <c r="P86" s="7">
        <f t="shared" si="57"/>
        <v>1</v>
      </c>
      <c r="Q86" s="36" t="s">
        <v>577</v>
      </c>
      <c r="R86" s="22">
        <f t="shared" si="58"/>
        <v>51.13348271740098</v>
      </c>
      <c r="S86" s="7">
        <f t="shared" si="59"/>
        <v>1</v>
      </c>
      <c r="T86" s="36" t="s">
        <v>578</v>
      </c>
      <c r="U86" s="22">
        <f t="shared" si="60"/>
        <v>1040</v>
      </c>
      <c r="V86" s="7">
        <f t="shared" si="61"/>
        <v>1</v>
      </c>
      <c r="W86" s="38" t="s">
        <v>579</v>
      </c>
      <c r="X86" s="22">
        <f t="shared" si="62"/>
        <v>49.748883732873708</v>
      </c>
      <c r="Y86" s="7">
        <f t="shared" si="63"/>
        <v>1</v>
      </c>
      <c r="Z86" s="36" t="s">
        <v>580</v>
      </c>
      <c r="AA86" s="22">
        <f t="shared" si="64"/>
        <v>48.754889084864956</v>
      </c>
      <c r="AB86" s="7">
        <f t="shared" si="65"/>
        <v>1</v>
      </c>
      <c r="AC86" s="36" t="s">
        <v>581</v>
      </c>
      <c r="AD86" s="7">
        <f t="shared" si="66"/>
        <v>1</v>
      </c>
      <c r="AE86" s="36" t="s">
        <v>582</v>
      </c>
      <c r="AF86" s="7">
        <f t="shared" si="67"/>
        <v>1</v>
      </c>
      <c r="AG86" s="36" t="s">
        <v>583</v>
      </c>
      <c r="AH86" s="22">
        <f t="shared" si="68"/>
        <v>64.368838396512572</v>
      </c>
      <c r="AI86" s="7">
        <f t="shared" si="69"/>
        <v>1</v>
      </c>
      <c r="AJ86" s="40"/>
      <c r="AK86" s="22">
        <f t="shared" si="70"/>
        <v>7905.6941504209581</v>
      </c>
      <c r="AL86" s="7">
        <f t="shared" si="71"/>
        <v>0</v>
      </c>
      <c r="AM86" s="40"/>
      <c r="AN86" s="29">
        <f t="shared" si="72"/>
        <v>30</v>
      </c>
      <c r="AO86" s="39">
        <f t="shared" si="73"/>
        <v>0</v>
      </c>
      <c r="AP86" s="54">
        <f t="shared" si="74"/>
        <v>10</v>
      </c>
    </row>
    <row r="87" spans="1:42" ht="12.75" x14ac:dyDescent="0.2">
      <c r="A87" s="34">
        <v>85</v>
      </c>
      <c r="B87" s="35">
        <v>41957.750347476853</v>
      </c>
      <c r="C87" s="36" t="s">
        <v>584</v>
      </c>
      <c r="D87" s="36" t="s">
        <v>585</v>
      </c>
      <c r="E87" s="37">
        <v>260512</v>
      </c>
      <c r="F87" s="37">
        <v>1</v>
      </c>
      <c r="G87" s="4">
        <f t="shared" si="50"/>
        <v>2</v>
      </c>
      <c r="H87" s="4">
        <f t="shared" si="51"/>
        <v>6</v>
      </c>
      <c r="I87" s="4">
        <f t="shared" si="52"/>
        <v>0</v>
      </c>
      <c r="J87" s="4">
        <f t="shared" si="53"/>
        <v>5</v>
      </c>
      <c r="K87" s="4">
        <f t="shared" si="54"/>
        <v>1</v>
      </c>
      <c r="L87" s="4">
        <f t="shared" si="55"/>
        <v>2</v>
      </c>
      <c r="M87" s="7">
        <v>2</v>
      </c>
      <c r="N87" s="36" t="s">
        <v>586</v>
      </c>
      <c r="O87" s="22">
        <f t="shared" si="56"/>
        <v>15.228787452803376</v>
      </c>
      <c r="P87" s="7">
        <f t="shared" si="57"/>
        <v>1</v>
      </c>
      <c r="Q87" s="36" t="s">
        <v>587</v>
      </c>
      <c r="R87" s="22">
        <f t="shared" si="58"/>
        <v>50.520191648195777</v>
      </c>
      <c r="S87" s="7">
        <f t="shared" si="59"/>
        <v>1</v>
      </c>
      <c r="T87" s="36" t="s">
        <v>588</v>
      </c>
      <c r="U87" s="22">
        <f t="shared" si="60"/>
        <v>1300</v>
      </c>
      <c r="V87" s="7">
        <f t="shared" si="61"/>
        <v>1</v>
      </c>
      <c r="W87" s="38" t="s">
        <v>589</v>
      </c>
      <c r="X87" s="22">
        <f t="shared" si="62"/>
        <v>46.057653461839941</v>
      </c>
      <c r="Y87" s="7">
        <f t="shared" si="63"/>
        <v>1</v>
      </c>
      <c r="Z87" s="36" t="s">
        <v>590</v>
      </c>
      <c r="AA87" s="22">
        <f t="shared" si="64"/>
        <v>51</v>
      </c>
      <c r="AB87" s="7">
        <f t="shared" si="65"/>
        <v>1</v>
      </c>
      <c r="AC87" s="36" t="s">
        <v>591</v>
      </c>
      <c r="AD87" s="7">
        <f t="shared" si="66"/>
        <v>1</v>
      </c>
      <c r="AE87" s="36" t="s">
        <v>592</v>
      </c>
      <c r="AF87" s="7">
        <f t="shared" si="67"/>
        <v>1</v>
      </c>
      <c r="AG87" s="38" t="s">
        <v>593</v>
      </c>
      <c r="AH87" s="22">
        <f t="shared" si="68"/>
        <v>63.035824680261769</v>
      </c>
      <c r="AI87" s="7">
        <f t="shared" si="69"/>
        <v>1</v>
      </c>
      <c r="AJ87" s="40"/>
      <c r="AK87" s="22">
        <f t="shared" si="70"/>
        <v>12529.680840681822</v>
      </c>
      <c r="AL87" s="7">
        <f t="shared" si="71"/>
        <v>0</v>
      </c>
      <c r="AM87" s="40"/>
      <c r="AN87" s="29">
        <f t="shared" si="72"/>
        <v>31</v>
      </c>
      <c r="AO87" s="39">
        <f t="shared" si="73"/>
        <v>0</v>
      </c>
      <c r="AP87" s="54">
        <f t="shared" si="74"/>
        <v>10</v>
      </c>
    </row>
    <row r="88" spans="1:42" ht="12.75" x14ac:dyDescent="0.2">
      <c r="A88" s="34">
        <v>86</v>
      </c>
      <c r="B88" s="35">
        <v>41957.750869374999</v>
      </c>
      <c r="C88" s="36" t="s">
        <v>594</v>
      </c>
      <c r="D88" s="36" t="s">
        <v>595</v>
      </c>
      <c r="E88" s="37">
        <v>244850</v>
      </c>
      <c r="F88" s="37">
        <v>1</v>
      </c>
      <c r="G88" s="4">
        <f t="shared" si="50"/>
        <v>2</v>
      </c>
      <c r="H88" s="4">
        <f t="shared" si="51"/>
        <v>4</v>
      </c>
      <c r="I88" s="4">
        <f t="shared" si="52"/>
        <v>4</v>
      </c>
      <c r="J88" s="4">
        <f t="shared" si="53"/>
        <v>8</v>
      </c>
      <c r="K88" s="4">
        <f t="shared" si="54"/>
        <v>5</v>
      </c>
      <c r="L88" s="4">
        <f t="shared" si="55"/>
        <v>0</v>
      </c>
      <c r="M88" s="7">
        <v>2</v>
      </c>
      <c r="N88" s="36" t="s">
        <v>596</v>
      </c>
      <c r="O88" s="22">
        <f t="shared" si="56"/>
        <v>20</v>
      </c>
      <c r="P88" s="7">
        <f t="shared" si="57"/>
        <v>1</v>
      </c>
      <c r="Q88" s="36" t="s">
        <v>597</v>
      </c>
      <c r="R88" s="22">
        <f t="shared" si="58"/>
        <v>53.055697373610954</v>
      </c>
      <c r="S88" s="7">
        <f t="shared" si="59"/>
        <v>1</v>
      </c>
      <c r="T88" s="36" t="s">
        <v>598</v>
      </c>
      <c r="U88" s="22">
        <f t="shared" si="60"/>
        <v>1560</v>
      </c>
      <c r="V88" s="7">
        <f t="shared" si="61"/>
        <v>1</v>
      </c>
      <c r="W88" s="36" t="s">
        <v>599</v>
      </c>
      <c r="X88" s="22">
        <f t="shared" si="62"/>
        <v>41.982904389952012</v>
      </c>
      <c r="Y88" s="7">
        <f t="shared" si="63"/>
        <v>1</v>
      </c>
      <c r="Z88" s="36" t="s">
        <v>600</v>
      </c>
      <c r="AA88" s="22">
        <f t="shared" si="64"/>
        <v>44.678153166285988</v>
      </c>
      <c r="AB88" s="7">
        <f t="shared" si="65"/>
        <v>1</v>
      </c>
      <c r="AC88" s="36" t="s">
        <v>601</v>
      </c>
      <c r="AD88" s="7">
        <f t="shared" si="66"/>
        <v>1</v>
      </c>
      <c r="AE88" s="36" t="s">
        <v>602</v>
      </c>
      <c r="AF88" s="7">
        <f t="shared" si="67"/>
        <v>1</v>
      </c>
      <c r="AG88" s="36" t="s">
        <v>603</v>
      </c>
      <c r="AH88" s="22">
        <f t="shared" si="68"/>
        <v>64.424574760050746</v>
      </c>
      <c r="AI88" s="7">
        <f t="shared" si="69"/>
        <v>1</v>
      </c>
      <c r="AJ88" s="40"/>
      <c r="AK88" s="22">
        <f t="shared" si="70"/>
        <v>790.56941504209499</v>
      </c>
      <c r="AL88" s="7">
        <f t="shared" si="71"/>
        <v>0</v>
      </c>
      <c r="AM88" s="40"/>
      <c r="AN88" s="29">
        <f t="shared" si="72"/>
        <v>26</v>
      </c>
      <c r="AO88" s="39">
        <f t="shared" si="73"/>
        <v>0</v>
      </c>
      <c r="AP88" s="54">
        <f t="shared" si="74"/>
        <v>10</v>
      </c>
    </row>
    <row r="89" spans="1:42" ht="12.75" x14ac:dyDescent="0.2">
      <c r="A89" s="34">
        <v>87</v>
      </c>
      <c r="B89" s="35">
        <v>41957.751489513888</v>
      </c>
      <c r="C89" s="36" t="s">
        <v>604</v>
      </c>
      <c r="D89" s="36" t="s">
        <v>605</v>
      </c>
      <c r="E89" s="37">
        <v>239564</v>
      </c>
      <c r="F89" s="37">
        <v>1</v>
      </c>
      <c r="G89" s="4">
        <f t="shared" si="50"/>
        <v>2</v>
      </c>
      <c r="H89" s="4">
        <f t="shared" si="51"/>
        <v>3</v>
      </c>
      <c r="I89" s="4">
        <f t="shared" si="52"/>
        <v>9</v>
      </c>
      <c r="J89" s="4">
        <f t="shared" si="53"/>
        <v>5</v>
      </c>
      <c r="K89" s="4">
        <f t="shared" si="54"/>
        <v>6</v>
      </c>
      <c r="L89" s="4">
        <f t="shared" si="55"/>
        <v>4</v>
      </c>
      <c r="M89" s="7">
        <v>2</v>
      </c>
      <c r="N89" s="36" t="s">
        <v>606</v>
      </c>
      <c r="O89" s="22">
        <f t="shared" si="56"/>
        <v>13.010299956639813</v>
      </c>
      <c r="P89" s="7">
        <f t="shared" si="57"/>
        <v>1</v>
      </c>
      <c r="Q89" s="36" t="s">
        <v>607</v>
      </c>
      <c r="R89" s="22">
        <f t="shared" si="58"/>
        <v>52.596877843633621</v>
      </c>
      <c r="S89" s="7">
        <f t="shared" si="59"/>
        <v>1</v>
      </c>
      <c r="T89" s="36" t="s">
        <v>608</v>
      </c>
      <c r="U89" s="22">
        <f t="shared" si="60"/>
        <v>1114.2857142857142</v>
      </c>
      <c r="V89" s="7">
        <f t="shared" si="61"/>
        <v>1</v>
      </c>
      <c r="W89" s="36" t="s">
        <v>609</v>
      </c>
      <c r="X89" s="22">
        <f t="shared" si="62"/>
        <v>46.486419262042929</v>
      </c>
      <c r="Y89" s="7">
        <f t="shared" si="63"/>
        <v>1</v>
      </c>
      <c r="Z89" s="36" t="s">
        <v>610</v>
      </c>
      <c r="AA89" s="22">
        <f t="shared" si="64"/>
        <v>45.212463990471711</v>
      </c>
      <c r="AB89" s="7">
        <f t="shared" si="65"/>
        <v>1</v>
      </c>
      <c r="AC89" s="36" t="s">
        <v>611</v>
      </c>
      <c r="AD89" s="7">
        <f t="shared" si="66"/>
        <v>1</v>
      </c>
      <c r="AE89" s="36" t="s">
        <v>612</v>
      </c>
      <c r="AF89" s="7">
        <f t="shared" si="67"/>
        <v>1</v>
      </c>
      <c r="AG89" s="36" t="s">
        <v>613</v>
      </c>
      <c r="AH89" s="22">
        <f t="shared" si="68"/>
        <v>64.190085305161872</v>
      </c>
      <c r="AI89" s="7">
        <f t="shared" si="69"/>
        <v>1</v>
      </c>
      <c r="AJ89" s="40"/>
      <c r="AK89" s="22">
        <f t="shared" si="70"/>
        <v>627.97160787739517</v>
      </c>
      <c r="AL89" s="7">
        <f t="shared" si="71"/>
        <v>0</v>
      </c>
      <c r="AM89" s="40"/>
      <c r="AN89" s="29">
        <f t="shared" si="72"/>
        <v>25</v>
      </c>
      <c r="AO89" s="39">
        <f t="shared" si="73"/>
        <v>0</v>
      </c>
      <c r="AP89" s="54">
        <f t="shared" si="74"/>
        <v>10</v>
      </c>
    </row>
    <row r="90" spans="1:42" ht="12.75" x14ac:dyDescent="0.2">
      <c r="A90" s="34">
        <v>88</v>
      </c>
      <c r="B90" s="35">
        <v>41957.751985150469</v>
      </c>
      <c r="C90" s="36" t="s">
        <v>614</v>
      </c>
      <c r="D90" s="36" t="s">
        <v>615</v>
      </c>
      <c r="E90" s="37">
        <v>234405</v>
      </c>
      <c r="F90" s="37">
        <v>1</v>
      </c>
      <c r="G90" s="4">
        <f t="shared" si="50"/>
        <v>2</v>
      </c>
      <c r="H90" s="4">
        <f t="shared" si="51"/>
        <v>3</v>
      </c>
      <c r="I90" s="4">
        <f t="shared" si="52"/>
        <v>4</v>
      </c>
      <c r="J90" s="4">
        <f t="shared" si="53"/>
        <v>4</v>
      </c>
      <c r="K90" s="4">
        <f t="shared" si="54"/>
        <v>0</v>
      </c>
      <c r="L90" s="4">
        <f t="shared" si="55"/>
        <v>5</v>
      </c>
      <c r="M90" s="7">
        <v>2</v>
      </c>
      <c r="N90" s="36" t="s">
        <v>616</v>
      </c>
      <c r="O90" s="22">
        <f t="shared" si="56"/>
        <v>12.218487496163563</v>
      </c>
      <c r="P90" s="7">
        <f t="shared" si="57"/>
        <v>1</v>
      </c>
      <c r="Q90" s="36" t="s">
        <v>617</v>
      </c>
      <c r="R90" s="22">
        <f t="shared" si="58"/>
        <v>49.839302055347218</v>
      </c>
      <c r="S90" s="7">
        <f t="shared" si="59"/>
        <v>1</v>
      </c>
      <c r="T90" s="36" t="s">
        <v>618</v>
      </c>
      <c r="U90" s="22">
        <f t="shared" si="60"/>
        <v>1040</v>
      </c>
      <c r="V90" s="7">
        <f t="shared" si="61"/>
        <v>1</v>
      </c>
      <c r="W90" s="36" t="s">
        <v>619</v>
      </c>
      <c r="X90" s="22">
        <f t="shared" si="62"/>
        <v>51.635124704151558</v>
      </c>
      <c r="Y90" s="7">
        <f t="shared" si="63"/>
        <v>1</v>
      </c>
      <c r="Z90" s="36" t="s">
        <v>620</v>
      </c>
      <c r="AA90" s="22">
        <f t="shared" si="64"/>
        <v>53.08114473761087</v>
      </c>
      <c r="AB90" s="7">
        <f t="shared" si="65"/>
        <v>1</v>
      </c>
      <c r="AC90" s="36" t="s">
        <v>621</v>
      </c>
      <c r="AD90" s="7">
        <f t="shared" si="66"/>
        <v>1</v>
      </c>
      <c r="AE90" s="36" t="s">
        <v>622</v>
      </c>
      <c r="AF90" s="7">
        <f t="shared" si="67"/>
        <v>1</v>
      </c>
      <c r="AG90" s="36" t="s">
        <v>623</v>
      </c>
      <c r="AH90" s="22">
        <f t="shared" si="68"/>
        <v>64.326983347252124</v>
      </c>
      <c r="AI90" s="7">
        <f t="shared" si="69"/>
        <v>1</v>
      </c>
      <c r="AJ90" s="40"/>
      <c r="AK90" s="22">
        <f t="shared" si="70"/>
        <v>25000</v>
      </c>
      <c r="AL90" s="7">
        <f t="shared" si="71"/>
        <v>0</v>
      </c>
      <c r="AM90" s="40"/>
      <c r="AN90" s="29">
        <f t="shared" si="72"/>
        <v>33</v>
      </c>
      <c r="AO90" s="39">
        <f t="shared" si="73"/>
        <v>0</v>
      </c>
      <c r="AP90" s="54">
        <f t="shared" si="74"/>
        <v>10</v>
      </c>
    </row>
    <row r="91" spans="1:42" ht="12.75" x14ac:dyDescent="0.2">
      <c r="A91" s="34">
        <v>89</v>
      </c>
      <c r="B91" s="35">
        <v>41957.752188657403</v>
      </c>
      <c r="C91" s="36" t="s">
        <v>633</v>
      </c>
      <c r="D91" s="36" t="s">
        <v>634</v>
      </c>
      <c r="E91" s="37">
        <v>240287</v>
      </c>
      <c r="F91" s="37">
        <v>1</v>
      </c>
      <c r="G91" s="4">
        <f t="shared" si="50"/>
        <v>2</v>
      </c>
      <c r="H91" s="4">
        <f t="shared" si="51"/>
        <v>4</v>
      </c>
      <c r="I91" s="4">
        <f t="shared" si="52"/>
        <v>0</v>
      </c>
      <c r="J91" s="4">
        <f t="shared" si="53"/>
        <v>2</v>
      </c>
      <c r="K91" s="4">
        <f t="shared" si="54"/>
        <v>8</v>
      </c>
      <c r="L91" s="4">
        <f t="shared" si="55"/>
        <v>7</v>
      </c>
      <c r="M91" s="7">
        <v>2</v>
      </c>
      <c r="N91" s="36" t="s">
        <v>635</v>
      </c>
      <c r="O91" s="22">
        <f t="shared" si="56"/>
        <v>10.969100130080564</v>
      </c>
      <c r="P91" s="7">
        <f t="shared" si="57"/>
        <v>1</v>
      </c>
      <c r="Q91" s="36" t="s">
        <v>636</v>
      </c>
      <c r="R91" s="22">
        <f t="shared" si="58"/>
        <v>52.31633487468892</v>
      </c>
      <c r="S91" s="7">
        <f t="shared" si="59"/>
        <v>1</v>
      </c>
      <c r="T91" s="36" t="s">
        <v>637</v>
      </c>
      <c r="U91" s="22">
        <f t="shared" si="60"/>
        <v>917.64705882352939</v>
      </c>
      <c r="V91" s="7">
        <f t="shared" si="61"/>
        <v>1</v>
      </c>
      <c r="W91" s="36" t="s">
        <v>638</v>
      </c>
      <c r="X91" s="22">
        <f t="shared" si="62"/>
        <v>45.435042970076992</v>
      </c>
      <c r="Y91" s="7">
        <f t="shared" si="63"/>
        <v>1</v>
      </c>
      <c r="Z91" s="36" t="s">
        <v>639</v>
      </c>
      <c r="AA91" s="22">
        <f t="shared" si="64"/>
        <v>47.450980400142569</v>
      </c>
      <c r="AB91" s="7">
        <f t="shared" si="65"/>
        <v>1</v>
      </c>
      <c r="AC91" s="36" t="s">
        <v>640</v>
      </c>
      <c r="AD91" s="7">
        <f t="shared" si="66"/>
        <v>1</v>
      </c>
      <c r="AE91" s="36" t="s">
        <v>641</v>
      </c>
      <c r="AF91" s="7">
        <f t="shared" si="67"/>
        <v>1</v>
      </c>
      <c r="AG91" s="36" t="s">
        <v>642</v>
      </c>
      <c r="AH91" s="22">
        <f t="shared" si="68"/>
        <v>65.584879824904647</v>
      </c>
      <c r="AI91" s="7">
        <f t="shared" si="69"/>
        <v>1</v>
      </c>
      <c r="AJ91" s="40"/>
      <c r="AK91" s="22">
        <f t="shared" si="70"/>
        <v>396.22329811527851</v>
      </c>
      <c r="AL91" s="7">
        <f t="shared" si="71"/>
        <v>0</v>
      </c>
      <c r="AM91" s="40"/>
      <c r="AN91" s="29">
        <f t="shared" si="72"/>
        <v>23</v>
      </c>
      <c r="AO91" s="39">
        <f t="shared" si="73"/>
        <v>0</v>
      </c>
      <c r="AP91" s="54">
        <f t="shared" si="74"/>
        <v>10</v>
      </c>
    </row>
    <row r="92" spans="1:42" ht="12.75" x14ac:dyDescent="0.2">
      <c r="A92" s="34">
        <v>90</v>
      </c>
      <c r="B92" s="35">
        <v>41957.752659201389</v>
      </c>
      <c r="C92" s="36" t="s">
        <v>643</v>
      </c>
      <c r="D92" s="36" t="s">
        <v>644</v>
      </c>
      <c r="E92" s="37">
        <v>239625</v>
      </c>
      <c r="F92" s="37">
        <v>1</v>
      </c>
      <c r="G92" s="4">
        <f t="shared" si="50"/>
        <v>2</v>
      </c>
      <c r="H92" s="4">
        <f t="shared" si="51"/>
        <v>3</v>
      </c>
      <c r="I92" s="4">
        <f t="shared" si="52"/>
        <v>9</v>
      </c>
      <c r="J92" s="4">
        <f t="shared" si="53"/>
        <v>6</v>
      </c>
      <c r="K92" s="4">
        <f t="shared" si="54"/>
        <v>2</v>
      </c>
      <c r="L92" s="4">
        <f t="shared" si="55"/>
        <v>5</v>
      </c>
      <c r="M92" s="7">
        <v>2</v>
      </c>
      <c r="N92" s="36" t="s">
        <v>645</v>
      </c>
      <c r="O92" s="22">
        <f t="shared" si="56"/>
        <v>12.218487496163563</v>
      </c>
      <c r="P92" s="7">
        <f t="shared" si="57"/>
        <v>1</v>
      </c>
      <c r="Q92" s="36" t="s">
        <v>646</v>
      </c>
      <c r="R92" s="22">
        <f t="shared" si="58"/>
        <v>51.409676188622143</v>
      </c>
      <c r="S92" s="7">
        <f t="shared" si="59"/>
        <v>1</v>
      </c>
      <c r="T92" s="36" t="s">
        <v>647</v>
      </c>
      <c r="U92" s="22">
        <f t="shared" si="60"/>
        <v>1040</v>
      </c>
      <c r="V92" s="7">
        <f t="shared" si="61"/>
        <v>1</v>
      </c>
      <c r="W92" s="36" t="s">
        <v>648</v>
      </c>
      <c r="X92" s="22">
        <f t="shared" si="62"/>
        <v>50.720967679505193</v>
      </c>
      <c r="Y92" s="7">
        <f t="shared" si="63"/>
        <v>1</v>
      </c>
      <c r="Z92" s="36" t="s">
        <v>649</v>
      </c>
      <c r="AA92" s="22">
        <f t="shared" si="64"/>
        <v>50.626390842053958</v>
      </c>
      <c r="AB92" s="7">
        <f t="shared" si="65"/>
        <v>1</v>
      </c>
      <c r="AC92" s="36" t="s">
        <v>650</v>
      </c>
      <c r="AD92" s="7">
        <f t="shared" si="66"/>
        <v>1</v>
      </c>
      <c r="AE92" s="36" t="s">
        <v>651</v>
      </c>
      <c r="AF92" s="7">
        <f t="shared" si="67"/>
        <v>1</v>
      </c>
      <c r="AG92" s="36" t="s">
        <v>652</v>
      </c>
      <c r="AH92" s="22">
        <f t="shared" si="68"/>
        <v>65.069717459351637</v>
      </c>
      <c r="AI92" s="7">
        <f t="shared" si="69"/>
        <v>1</v>
      </c>
      <c r="AJ92" s="40"/>
      <c r="AK92" s="22">
        <f t="shared" si="70"/>
        <v>7905.6941504209581</v>
      </c>
      <c r="AL92" s="7">
        <f t="shared" si="71"/>
        <v>0</v>
      </c>
      <c r="AM92" s="40"/>
      <c r="AN92" s="29">
        <f t="shared" si="72"/>
        <v>31</v>
      </c>
      <c r="AO92" s="39">
        <f t="shared" si="73"/>
        <v>0</v>
      </c>
      <c r="AP92" s="54">
        <f t="shared" si="74"/>
        <v>10</v>
      </c>
    </row>
    <row r="93" spans="1:42" ht="12.75" x14ac:dyDescent="0.2">
      <c r="A93" s="34">
        <v>91</v>
      </c>
      <c r="B93" s="35">
        <v>41957.755130393518</v>
      </c>
      <c r="C93" s="36" t="s">
        <v>690</v>
      </c>
      <c r="D93" s="36" t="s">
        <v>691</v>
      </c>
      <c r="E93" s="37">
        <v>239517</v>
      </c>
      <c r="F93" s="37">
        <v>1</v>
      </c>
      <c r="G93" s="4">
        <f t="shared" si="50"/>
        <v>2</v>
      </c>
      <c r="H93" s="4">
        <f t="shared" si="51"/>
        <v>3</v>
      </c>
      <c r="I93" s="4">
        <f t="shared" si="52"/>
        <v>9</v>
      </c>
      <c r="J93" s="4">
        <f t="shared" si="53"/>
        <v>5</v>
      </c>
      <c r="K93" s="4">
        <f t="shared" si="54"/>
        <v>1</v>
      </c>
      <c r="L93" s="4">
        <f t="shared" si="55"/>
        <v>7</v>
      </c>
      <c r="M93" s="7">
        <v>2</v>
      </c>
      <c r="N93" s="36" t="s">
        <v>692</v>
      </c>
      <c r="O93" s="22">
        <f t="shared" si="56"/>
        <v>10.969100130080564</v>
      </c>
      <c r="P93" s="7">
        <f t="shared" si="57"/>
        <v>1</v>
      </c>
      <c r="Q93" s="36" t="s">
        <v>693</v>
      </c>
      <c r="R93" s="22">
        <f t="shared" si="58"/>
        <v>50.722669106591354</v>
      </c>
      <c r="S93" s="7">
        <f t="shared" si="59"/>
        <v>1</v>
      </c>
      <c r="T93" s="36" t="s">
        <v>694</v>
      </c>
      <c r="U93" s="22">
        <f t="shared" si="60"/>
        <v>917.64705882352939</v>
      </c>
      <c r="V93" s="7">
        <f t="shared" si="61"/>
        <v>1</v>
      </c>
      <c r="W93" s="36" t="s">
        <v>695</v>
      </c>
      <c r="X93" s="22">
        <f t="shared" si="62"/>
        <v>53.746106584765741</v>
      </c>
      <c r="Y93" s="7">
        <f t="shared" si="63"/>
        <v>1</v>
      </c>
      <c r="Z93" s="36" t="s">
        <v>696</v>
      </c>
      <c r="AA93" s="22">
        <f t="shared" si="64"/>
        <v>53.212463990471711</v>
      </c>
      <c r="AB93" s="7">
        <f t="shared" si="65"/>
        <v>1</v>
      </c>
      <c r="AC93" s="36" t="s">
        <v>697</v>
      </c>
      <c r="AD93" s="7">
        <f t="shared" si="66"/>
        <v>1</v>
      </c>
      <c r="AE93" s="36" t="s">
        <v>698</v>
      </c>
      <c r="AF93" s="7">
        <f t="shared" si="67"/>
        <v>1</v>
      </c>
      <c r="AG93" s="36" t="s">
        <v>699</v>
      </c>
      <c r="AH93" s="22">
        <f t="shared" si="68"/>
        <v>66.032375406797172</v>
      </c>
      <c r="AI93" s="7">
        <f t="shared" si="69"/>
        <v>1</v>
      </c>
      <c r="AJ93" s="40"/>
      <c r="AK93" s="22">
        <f t="shared" si="70"/>
        <v>39622.329811527903</v>
      </c>
      <c r="AL93" s="7">
        <f t="shared" si="71"/>
        <v>0</v>
      </c>
      <c r="AM93" s="40"/>
      <c r="AN93" s="29">
        <f t="shared" si="72"/>
        <v>32</v>
      </c>
      <c r="AO93" s="39">
        <f t="shared" si="73"/>
        <v>0</v>
      </c>
      <c r="AP93" s="54">
        <f t="shared" si="74"/>
        <v>10</v>
      </c>
    </row>
    <row r="94" spans="1:42" ht="12.75" x14ac:dyDescent="0.2">
      <c r="A94" s="34">
        <v>92</v>
      </c>
      <c r="B94" s="35">
        <v>41957.755775682876</v>
      </c>
      <c r="C94" s="36" t="s">
        <v>700</v>
      </c>
      <c r="D94" s="36" t="s">
        <v>701</v>
      </c>
      <c r="E94" s="37">
        <v>242691</v>
      </c>
      <c r="F94" s="37">
        <v>1</v>
      </c>
      <c r="G94" s="4">
        <f t="shared" si="50"/>
        <v>2</v>
      </c>
      <c r="H94" s="4">
        <f t="shared" si="51"/>
        <v>4</v>
      </c>
      <c r="I94" s="4">
        <f t="shared" si="52"/>
        <v>2</v>
      </c>
      <c r="J94" s="4">
        <f t="shared" si="53"/>
        <v>6</v>
      </c>
      <c r="K94" s="4">
        <f t="shared" si="54"/>
        <v>9</v>
      </c>
      <c r="L94" s="4">
        <f t="shared" si="55"/>
        <v>1</v>
      </c>
      <c r="M94" s="7">
        <v>2</v>
      </c>
      <c r="N94" s="36" t="s">
        <v>702</v>
      </c>
      <c r="O94" s="22">
        <f t="shared" si="56"/>
        <v>16.989700043360187</v>
      </c>
      <c r="P94" s="7">
        <f t="shared" si="57"/>
        <v>1</v>
      </c>
      <c r="Q94" s="36" t="s">
        <v>703</v>
      </c>
      <c r="R94" s="22">
        <f t="shared" si="58"/>
        <v>53.872905379766308</v>
      </c>
      <c r="S94" s="7">
        <f t="shared" si="59"/>
        <v>1</v>
      </c>
      <c r="T94" s="36" t="s">
        <v>704</v>
      </c>
      <c r="U94" s="22">
        <f t="shared" si="60"/>
        <v>1418.1818181818182</v>
      </c>
      <c r="V94" s="7">
        <f t="shared" si="61"/>
        <v>1</v>
      </c>
      <c r="W94" s="36" t="s">
        <v>705</v>
      </c>
      <c r="X94" s="22">
        <f t="shared" si="62"/>
        <v>39.796088911424206</v>
      </c>
      <c r="Y94" s="7">
        <f t="shared" si="63"/>
        <v>1</v>
      </c>
      <c r="Z94" s="36" t="s">
        <v>706</v>
      </c>
      <c r="AA94" s="22">
        <f t="shared" si="64"/>
        <v>41.622114391106003</v>
      </c>
      <c r="AB94" s="7">
        <f t="shared" si="65"/>
        <v>1</v>
      </c>
      <c r="AC94" s="36" t="s">
        <v>707</v>
      </c>
      <c r="AD94" s="7">
        <f t="shared" si="66"/>
        <v>1</v>
      </c>
      <c r="AE94" s="36" t="s">
        <v>708</v>
      </c>
      <c r="AF94" s="7">
        <f t="shared" si="67"/>
        <v>1</v>
      </c>
      <c r="AG94" s="36" t="s">
        <v>709</v>
      </c>
      <c r="AH94" s="22">
        <f t="shared" si="68"/>
        <v>63.561637626347448</v>
      </c>
      <c r="AI94" s="7">
        <f t="shared" si="69"/>
        <v>1</v>
      </c>
      <c r="AJ94" s="40"/>
      <c r="AK94" s="22">
        <f t="shared" si="70"/>
        <v>99.526792638374388</v>
      </c>
      <c r="AL94" s="7">
        <f t="shared" si="71"/>
        <v>0</v>
      </c>
      <c r="AM94" s="40"/>
      <c r="AN94" s="29">
        <f t="shared" si="72"/>
        <v>21</v>
      </c>
      <c r="AO94" s="39">
        <f t="shared" si="73"/>
        <v>0</v>
      </c>
      <c r="AP94" s="54">
        <f t="shared" si="74"/>
        <v>10</v>
      </c>
    </row>
    <row r="95" spans="1:42" ht="12.75" x14ac:dyDescent="0.2">
      <c r="A95" s="34">
        <v>93</v>
      </c>
      <c r="B95" s="35">
        <v>41957.756270578706</v>
      </c>
      <c r="C95" s="36" t="s">
        <v>720</v>
      </c>
      <c r="D95" s="36" t="s">
        <v>721</v>
      </c>
      <c r="E95" s="37">
        <v>211589</v>
      </c>
      <c r="F95" s="37">
        <v>1</v>
      </c>
      <c r="G95" s="4">
        <f t="shared" si="50"/>
        <v>2</v>
      </c>
      <c r="H95" s="4">
        <f t="shared" si="51"/>
        <v>1</v>
      </c>
      <c r="I95" s="4">
        <f t="shared" si="52"/>
        <v>1</v>
      </c>
      <c r="J95" s="4">
        <f t="shared" si="53"/>
        <v>5</v>
      </c>
      <c r="K95" s="4">
        <f t="shared" si="54"/>
        <v>8</v>
      </c>
      <c r="L95" s="4">
        <f t="shared" si="55"/>
        <v>9</v>
      </c>
      <c r="M95" s="7">
        <v>2</v>
      </c>
      <c r="N95" s="36" t="s">
        <v>722</v>
      </c>
      <c r="O95" s="22">
        <f t="shared" si="56"/>
        <v>10</v>
      </c>
      <c r="P95" s="7">
        <f t="shared" si="57"/>
        <v>1</v>
      </c>
      <c r="Q95" s="36" t="s">
        <v>723</v>
      </c>
      <c r="R95" s="22">
        <f t="shared" si="58"/>
        <v>53.450350974395562</v>
      </c>
      <c r="S95" s="7">
        <f t="shared" si="59"/>
        <v>1</v>
      </c>
      <c r="T95" s="36" t="s">
        <v>724</v>
      </c>
      <c r="U95" s="22">
        <f t="shared" si="60"/>
        <v>821.0526315789474</v>
      </c>
      <c r="V95" s="7">
        <f t="shared" si="61"/>
        <v>1</v>
      </c>
      <c r="W95" s="36" t="s">
        <v>725</v>
      </c>
      <c r="X95" s="22">
        <f t="shared" si="62"/>
        <v>47.956019655993934</v>
      </c>
      <c r="Y95" s="7">
        <f t="shared" si="63"/>
        <v>1</v>
      </c>
      <c r="Z95" s="36" t="s">
        <v>726</v>
      </c>
      <c r="AA95" s="22">
        <f t="shared" si="64"/>
        <v>50.586073148417746</v>
      </c>
      <c r="AB95" s="7">
        <f t="shared" si="65"/>
        <v>1</v>
      </c>
      <c r="AC95" s="36" t="s">
        <v>727</v>
      </c>
      <c r="AD95" s="7">
        <f t="shared" si="66"/>
        <v>1</v>
      </c>
      <c r="AE95" s="36" t="s">
        <v>728</v>
      </c>
      <c r="AF95" s="7">
        <f t="shared" si="67"/>
        <v>1</v>
      </c>
      <c r="AG95" s="36" t="s">
        <v>729</v>
      </c>
      <c r="AH95" s="22">
        <f t="shared" si="68"/>
        <v>67.674486957878159</v>
      </c>
      <c r="AI95" s="7">
        <f t="shared" si="69"/>
        <v>1</v>
      </c>
      <c r="AJ95" s="40"/>
      <c r="AK95" s="22">
        <f t="shared" si="70"/>
        <v>627.97160787739517</v>
      </c>
      <c r="AL95" s="7">
        <f t="shared" si="71"/>
        <v>0</v>
      </c>
      <c r="AM95" s="40"/>
      <c r="AN95" s="29">
        <f t="shared" si="72"/>
        <v>23</v>
      </c>
      <c r="AO95" s="39">
        <f t="shared" si="73"/>
        <v>0</v>
      </c>
      <c r="AP95" s="54">
        <f t="shared" si="74"/>
        <v>10</v>
      </c>
    </row>
    <row r="96" spans="1:42" ht="12.75" x14ac:dyDescent="0.2">
      <c r="A96" s="34">
        <v>94</v>
      </c>
      <c r="B96" s="35">
        <v>41957.756448958331</v>
      </c>
      <c r="C96" s="36" t="s">
        <v>730</v>
      </c>
      <c r="D96" s="36" t="s">
        <v>731</v>
      </c>
      <c r="E96" s="37">
        <v>240065</v>
      </c>
      <c r="F96" s="37">
        <v>1</v>
      </c>
      <c r="G96" s="4">
        <f t="shared" si="50"/>
        <v>2</v>
      </c>
      <c r="H96" s="4">
        <f t="shared" si="51"/>
        <v>4</v>
      </c>
      <c r="I96" s="4">
        <f t="shared" si="52"/>
        <v>0</v>
      </c>
      <c r="J96" s="4">
        <f t="shared" si="53"/>
        <v>0</v>
      </c>
      <c r="K96" s="4">
        <f t="shared" si="54"/>
        <v>6</v>
      </c>
      <c r="L96" s="4">
        <f t="shared" si="55"/>
        <v>5</v>
      </c>
      <c r="M96" s="7">
        <v>2</v>
      </c>
      <c r="N96" s="36" t="s">
        <v>732</v>
      </c>
      <c r="O96" s="22">
        <f t="shared" si="56"/>
        <v>12.218487496163563</v>
      </c>
      <c r="P96" s="7">
        <f t="shared" si="57"/>
        <v>1</v>
      </c>
      <c r="Q96" s="36" t="s">
        <v>733</v>
      </c>
      <c r="R96" s="22">
        <f t="shared" si="58"/>
        <v>50.742261886119223</v>
      </c>
      <c r="S96" s="7">
        <f t="shared" si="59"/>
        <v>1</v>
      </c>
      <c r="T96" s="36" t="s">
        <v>734</v>
      </c>
      <c r="U96" s="22">
        <f t="shared" si="60"/>
        <v>1040</v>
      </c>
      <c r="V96" s="7">
        <f t="shared" si="61"/>
        <v>1</v>
      </c>
      <c r="W96" s="36" t="s">
        <v>735</v>
      </c>
      <c r="X96" s="22">
        <f t="shared" si="62"/>
        <v>44.586073148417746</v>
      </c>
      <c r="Y96" s="7">
        <f t="shared" si="63"/>
        <v>1</v>
      </c>
      <c r="Z96" s="36" t="s">
        <v>736</v>
      </c>
      <c r="AA96" s="22">
        <f t="shared" si="64"/>
        <v>45.989700043360187</v>
      </c>
      <c r="AB96" s="7">
        <f t="shared" si="65"/>
        <v>1</v>
      </c>
      <c r="AC96" s="36" t="s">
        <v>737</v>
      </c>
      <c r="AD96" s="7">
        <f t="shared" si="66"/>
        <v>1</v>
      </c>
      <c r="AE96" s="36" t="s">
        <v>738</v>
      </c>
      <c r="AF96" s="7">
        <f t="shared" si="67"/>
        <v>1</v>
      </c>
      <c r="AG96" s="36" t="s">
        <v>739</v>
      </c>
      <c r="AH96" s="22">
        <f t="shared" si="68"/>
        <v>63.584879824904647</v>
      </c>
      <c r="AI96" s="7">
        <f t="shared" si="69"/>
        <v>1</v>
      </c>
      <c r="AJ96" s="40"/>
      <c r="AK96" s="22">
        <f t="shared" si="70"/>
        <v>790.56941504209499</v>
      </c>
      <c r="AL96" s="7">
        <f t="shared" si="71"/>
        <v>0</v>
      </c>
      <c r="AM96" s="40"/>
      <c r="AN96" s="29">
        <f t="shared" si="72"/>
        <v>26</v>
      </c>
      <c r="AO96" s="39">
        <f t="shared" si="73"/>
        <v>0</v>
      </c>
      <c r="AP96" s="54">
        <f t="shared" si="74"/>
        <v>10</v>
      </c>
    </row>
    <row r="97" spans="1:43" ht="12.75" x14ac:dyDescent="0.2">
      <c r="A97" s="34">
        <v>95</v>
      </c>
      <c r="B97" s="35">
        <v>41957.756496087961</v>
      </c>
      <c r="C97" s="36" t="s">
        <v>740</v>
      </c>
      <c r="D97" s="36" t="s">
        <v>741</v>
      </c>
      <c r="E97" s="37">
        <v>239568</v>
      </c>
      <c r="F97" s="37">
        <v>1</v>
      </c>
      <c r="G97" s="4">
        <f t="shared" si="50"/>
        <v>2</v>
      </c>
      <c r="H97" s="4">
        <f t="shared" si="51"/>
        <v>3</v>
      </c>
      <c r="I97" s="4">
        <f t="shared" si="52"/>
        <v>9</v>
      </c>
      <c r="J97" s="4">
        <f t="shared" si="53"/>
        <v>5</v>
      </c>
      <c r="K97" s="4">
        <f t="shared" si="54"/>
        <v>6</v>
      </c>
      <c r="L97" s="4">
        <f t="shared" si="55"/>
        <v>8</v>
      </c>
      <c r="M97" s="7">
        <v>2</v>
      </c>
      <c r="N97" s="36" t="s">
        <v>742</v>
      </c>
      <c r="O97" s="22">
        <f t="shared" si="56"/>
        <v>10.45757490560675</v>
      </c>
      <c r="P97" s="7">
        <f t="shared" si="57"/>
        <v>1</v>
      </c>
      <c r="Q97" s="36" t="s">
        <v>743</v>
      </c>
      <c r="R97" s="22">
        <f t="shared" si="58"/>
        <v>52.727495186812774</v>
      </c>
      <c r="S97" s="7">
        <f t="shared" si="59"/>
        <v>1</v>
      </c>
      <c r="T97" s="36" t="s">
        <v>744</v>
      </c>
      <c r="U97" s="22">
        <f t="shared" si="60"/>
        <v>866.66666666666663</v>
      </c>
      <c r="V97" s="7">
        <f t="shared" si="61"/>
        <v>1</v>
      </c>
      <c r="W97" s="36" t="s">
        <v>745</v>
      </c>
      <c r="X97" s="22">
        <f t="shared" si="62"/>
        <v>50.486419262042929</v>
      </c>
      <c r="Y97" s="7">
        <f t="shared" si="63"/>
        <v>1</v>
      </c>
      <c r="Z97" s="36" t="s">
        <v>746</v>
      </c>
      <c r="AA97" s="22">
        <f t="shared" si="64"/>
        <v>49.212463990471711</v>
      </c>
      <c r="AB97" s="7">
        <f t="shared" si="65"/>
        <v>1</v>
      </c>
      <c r="AC97" s="36" t="s">
        <v>747</v>
      </c>
      <c r="AD97" s="7">
        <f t="shared" si="66"/>
        <v>1</v>
      </c>
      <c r="AE97" s="36" t="s">
        <v>748</v>
      </c>
      <c r="AF97" s="7">
        <f t="shared" si="67"/>
        <v>1</v>
      </c>
      <c r="AG97" s="36" t="s">
        <v>749</v>
      </c>
      <c r="AH97" s="22">
        <f t="shared" si="68"/>
        <v>66.848083475747615</v>
      </c>
      <c r="AI97" s="7">
        <f t="shared" si="69"/>
        <v>1</v>
      </c>
      <c r="AJ97" s="40"/>
      <c r="AK97" s="22">
        <f t="shared" si="70"/>
        <v>1577.393361200483</v>
      </c>
      <c r="AL97" s="7">
        <f t="shared" si="71"/>
        <v>0</v>
      </c>
      <c r="AM97" s="40"/>
      <c r="AN97" s="29">
        <f t="shared" si="72"/>
        <v>26</v>
      </c>
      <c r="AO97" s="39">
        <f t="shared" si="73"/>
        <v>0</v>
      </c>
      <c r="AP97" s="54">
        <f t="shared" si="74"/>
        <v>10</v>
      </c>
    </row>
    <row r="98" spans="1:43" ht="12.75" x14ac:dyDescent="0.2">
      <c r="A98" s="34">
        <v>96</v>
      </c>
      <c r="B98" s="35">
        <v>41957.758379641207</v>
      </c>
      <c r="C98" s="36" t="s">
        <v>836</v>
      </c>
      <c r="D98" s="36" t="s">
        <v>837</v>
      </c>
      <c r="E98" s="37">
        <v>232299</v>
      </c>
      <c r="F98" s="37">
        <v>1</v>
      </c>
      <c r="G98" s="4">
        <f t="shared" si="50"/>
        <v>2</v>
      </c>
      <c r="H98" s="4">
        <f t="shared" si="51"/>
        <v>3</v>
      </c>
      <c r="I98" s="4">
        <f t="shared" si="52"/>
        <v>2</v>
      </c>
      <c r="J98" s="4">
        <f t="shared" si="53"/>
        <v>2</v>
      </c>
      <c r="K98" s="4">
        <f t="shared" si="54"/>
        <v>9</v>
      </c>
      <c r="L98" s="4">
        <f t="shared" si="55"/>
        <v>9</v>
      </c>
      <c r="M98" s="7">
        <v>2</v>
      </c>
      <c r="N98" s="36" t="s">
        <v>838</v>
      </c>
      <c r="O98" s="22">
        <f t="shared" si="56"/>
        <v>10</v>
      </c>
      <c r="P98" s="7">
        <f t="shared" si="57"/>
        <v>1</v>
      </c>
      <c r="Q98" s="36" t="s">
        <v>839</v>
      </c>
      <c r="R98" s="22">
        <f t="shared" si="58"/>
        <v>52.710133413286343</v>
      </c>
      <c r="S98" s="7">
        <f t="shared" si="59"/>
        <v>1</v>
      </c>
      <c r="T98" s="36" t="s">
        <v>840</v>
      </c>
      <c r="U98" s="22">
        <f t="shared" si="60"/>
        <v>821.0526315789474</v>
      </c>
      <c r="V98" s="7">
        <f t="shared" si="61"/>
        <v>1</v>
      </c>
      <c r="W98" s="36" t="s">
        <v>841</v>
      </c>
      <c r="X98" s="22">
        <f t="shared" si="62"/>
        <v>47.655981766996064</v>
      </c>
      <c r="Y98" s="7">
        <f t="shared" si="63"/>
        <v>1</v>
      </c>
      <c r="Z98" s="36" t="s">
        <v>842</v>
      </c>
      <c r="AA98" s="22">
        <f t="shared" si="64"/>
        <v>47.659167939666318</v>
      </c>
      <c r="AB98" s="7">
        <f t="shared" si="65"/>
        <v>1</v>
      </c>
      <c r="AC98" s="36" t="s">
        <v>843</v>
      </c>
      <c r="AD98" s="7">
        <f t="shared" si="66"/>
        <v>1</v>
      </c>
      <c r="AE98" s="36" t="s">
        <v>844</v>
      </c>
      <c r="AF98" s="7">
        <f t="shared" si="67"/>
        <v>1</v>
      </c>
      <c r="AG98" s="36" t="s">
        <v>845</v>
      </c>
      <c r="AH98" s="22">
        <f t="shared" si="68"/>
        <v>67.300715639930559</v>
      </c>
      <c r="AI98" s="7">
        <f t="shared" si="69"/>
        <v>1</v>
      </c>
      <c r="AJ98" s="36" t="s">
        <v>846</v>
      </c>
      <c r="AK98" s="22">
        <f t="shared" si="70"/>
        <v>627.97160787739517</v>
      </c>
      <c r="AL98" s="7">
        <f t="shared" si="71"/>
        <v>-1</v>
      </c>
      <c r="AM98" s="36">
        <v>22</v>
      </c>
      <c r="AN98" s="29">
        <f t="shared" si="72"/>
        <v>22</v>
      </c>
      <c r="AO98" s="39">
        <f t="shared" si="73"/>
        <v>1</v>
      </c>
      <c r="AP98" s="54">
        <f t="shared" si="74"/>
        <v>10</v>
      </c>
    </row>
    <row r="99" spans="1:43" ht="12.75" x14ac:dyDescent="0.2">
      <c r="A99" s="34">
        <v>97</v>
      </c>
      <c r="B99" s="35">
        <v>41957.758440879632</v>
      </c>
      <c r="C99" s="36" t="s">
        <v>847</v>
      </c>
      <c r="D99" s="36" t="s">
        <v>848</v>
      </c>
      <c r="E99" s="37">
        <v>232298</v>
      </c>
      <c r="F99" s="37">
        <v>1</v>
      </c>
      <c r="G99" s="4">
        <f t="shared" ref="G99:G130" si="75">INT(E99/100000)</f>
        <v>2</v>
      </c>
      <c r="H99" s="4">
        <f t="shared" ref="H99:H130" si="76">INT(($E99-100000*G99)/10000)</f>
        <v>3</v>
      </c>
      <c r="I99" s="4">
        <f t="shared" ref="I99:I130" si="77">INT(($E99-100000*G99-10000*H99)/1000)</f>
        <v>2</v>
      </c>
      <c r="J99" s="4">
        <f t="shared" ref="J99:J130" si="78">INT(($E99-100000*$G99-10000*$H99-1000*$I99)/100)</f>
        <v>2</v>
      </c>
      <c r="K99" s="4">
        <f t="shared" ref="K99:K130" si="79">INT(($E99-100000*$G99-10000*$H99-1000*$I99-100*$J99)/10)</f>
        <v>9</v>
      </c>
      <c r="L99" s="4">
        <f t="shared" ref="L99:L130" si="80">INT(($E99-100000*$G99-10000*$H99-1000*$I99-100*$J99-10*$K99))</f>
        <v>8</v>
      </c>
      <c r="M99" s="7">
        <v>2</v>
      </c>
      <c r="N99" s="36" t="s">
        <v>849</v>
      </c>
      <c r="O99" s="22">
        <f t="shared" ref="O99:O130" si="81">10*LOG10(1/(0.01+L99/100))</f>
        <v>10.45757490560675</v>
      </c>
      <c r="P99" s="7">
        <f t="shared" ref="P99:P130" si="82">IF(N99="",0,IF(EXACT(RIGHT(N99,2),"dB"),IF(ABS(VALUE(LEFT(N99,FIND(" ",N99,1)))-O99)&lt;=0.5,1,-1),-1))</f>
        <v>1</v>
      </c>
      <c r="Q99" s="36" t="s">
        <v>850</v>
      </c>
      <c r="R99" s="22">
        <f t="shared" ref="R99:R130" si="83">20*LOG10((200+K99*10+L99)*(200+J99*10+K99))-44</f>
        <v>52.681034928322873</v>
      </c>
      <c r="S99" s="7">
        <f t="shared" ref="S99:S130" si="84">IF(Q99="",0,IF(EXACT(RIGHT(Q99,2),"dB"),IF(ABS(VALUE(LEFT(Q99,FIND(" ",Q99,1)))-R99)&lt;=0.5,1,-1),-1))</f>
        <v>1</v>
      </c>
      <c r="T99" s="36" t="s">
        <v>851</v>
      </c>
      <c r="U99" s="22">
        <f t="shared" ref="U99:U130" si="85">Fcr/((10+L99)*Rho)</f>
        <v>866.66666666666663</v>
      </c>
      <c r="V99" s="7">
        <f t="shared" ref="V99:V130" si="86">IF(T99="",0,IF(EXACT(RIGHT(T99,2),"Hz"),IF(ABS(VALUE(LEFT(T99,FIND(" ",T99,1)))-U99)&lt;=1,1,-1),-1))</f>
        <v>1</v>
      </c>
      <c r="W99" s="36" t="s">
        <v>852</v>
      </c>
      <c r="X99" s="22">
        <f t="shared" ref="X99:X130" si="87">(40+L99)-10*LOG10((10+K99)*(0.5+K99/10)/(0.16*(100+I99*10+J99)))</f>
        <v>46.655981766996064</v>
      </c>
      <c r="Y99" s="7">
        <f t="shared" ref="Y99:Y130" si="88">IF(W99="",0,IF(EXACT(RIGHT(W99,2),"dB"),IF(ABS(VALUE(LEFT(W99,FIND(" ",W99,1)))-X99)&lt;=0.5,1,-1),-1))</f>
        <v>1</v>
      </c>
      <c r="Z99" s="36" t="s">
        <v>853</v>
      </c>
      <c r="AA99" s="22">
        <f t="shared" ref="AA99:AA130" si="89">(100+L99)-(50+K99)+10*LOG10((5+J99)/(10+I99))</f>
        <v>46.659167939666318</v>
      </c>
      <c r="AB99" s="7">
        <f t="shared" ref="AB99:AB130" si="90">IF(Z99="",0,IF(EXACT(RIGHT(Z99,2),"dB"),IF(ABS(VALUE(LEFT(Z99,FIND(" ",Z99,1)))-AA99)&lt;=0.5,1,-1),-1))</f>
        <v>1</v>
      </c>
      <c r="AC99" s="36" t="s">
        <v>854</v>
      </c>
      <c r="AD99" s="7">
        <f t="shared" ref="AD99:AD130" si="91">IF(AC99="",0,IF(AC99="only for internal vertical or horizontal partitions which separate two independent apartments",1,-1))</f>
        <v>1</v>
      </c>
      <c r="AE99" s="36" t="s">
        <v>855</v>
      </c>
      <c r="AF99" s="7">
        <f t="shared" ref="AF99:AF130" si="92">IF(AE99="",0,IF(AE99="pushed up at 1 dB step until the sum of unfavourable deviations becomes smaller than 32 dB",1,-1))</f>
        <v>1</v>
      </c>
      <c r="AG99" s="36" t="s">
        <v>856</v>
      </c>
      <c r="AH99" s="22">
        <f t="shared" ref="AH99:AH130" si="93">10*LOG10((14*10^((60+L99)/10)+2*10^(((50+K99)+5)/10)+8*10^((50+J99+10)/10))/24)</f>
        <v>66.452459718716824</v>
      </c>
      <c r="AI99" s="7">
        <f t="shared" ref="AI99:AI130" si="94">IF(AG99="",0,IF(EXACT(RIGHT(AG99,5),"dB(A)"),IF(ABS(VALUE(LEFT(AG99,FIND(" ",AG99,1)))-AH99)&lt;=0.5,1,-1),-1))</f>
        <v>1</v>
      </c>
      <c r="AJ99" s="36" t="s">
        <v>857</v>
      </c>
      <c r="AK99" s="22">
        <f t="shared" ref="AK99:AK130" si="95">10^((65+L99+6+10*LOG10(25)-(35+5*(1+INT(K99/2)))-6)/10)</f>
        <v>498.81557874222005</v>
      </c>
      <c r="AL99" s="7">
        <f t="shared" ref="AL99:AL130" si="96">IF(AJ99="",0,IF(EXACT(RIGHT(AJ99,1),"m"),IF(AND(ABS(VALUE(LEFT(AJ99,FIND(" ",AJ99,1)))-AK99)/AK99&lt;=0.03,(VALUE(LEFT(AJ99,FIND(" ",AJ99,1)))-AK99)&gt;=-5),1,-1),-1))</f>
        <v>-1</v>
      </c>
      <c r="AM99" s="36">
        <v>22</v>
      </c>
      <c r="AN99" s="29">
        <f t="shared" ref="AN99:AN109" si="97">INT((100+K99*10+L99)*10^(-(5+K99/2)/10))</f>
        <v>22</v>
      </c>
      <c r="AO99" s="39">
        <f t="shared" ref="AO99:AO130" si="98">IF(AM99="",0,IF(AND(ABS(AM99-AN99)&lt;=0.5,AM99&lt;=AN99),1,-1))</f>
        <v>1</v>
      </c>
      <c r="AP99" s="54">
        <f t="shared" ref="AP99:AP130" si="99">M99+P99+S99+V99+Y99+AB99+AD99+AF99+AI99+AL99+AO99</f>
        <v>10</v>
      </c>
    </row>
    <row r="100" spans="1:43" ht="12.75" x14ac:dyDescent="0.2">
      <c r="A100" s="34">
        <v>98</v>
      </c>
      <c r="B100" s="35">
        <v>41957.761432106483</v>
      </c>
      <c r="C100" s="36" t="s">
        <v>965</v>
      </c>
      <c r="D100" s="36" t="s">
        <v>966</v>
      </c>
      <c r="E100" s="37">
        <v>239175</v>
      </c>
      <c r="F100" s="37">
        <v>1</v>
      </c>
      <c r="G100" s="4">
        <f t="shared" si="75"/>
        <v>2</v>
      </c>
      <c r="H100" s="4">
        <f t="shared" si="76"/>
        <v>3</v>
      </c>
      <c r="I100" s="4">
        <f t="shared" si="77"/>
        <v>9</v>
      </c>
      <c r="J100" s="4">
        <f t="shared" si="78"/>
        <v>1</v>
      </c>
      <c r="K100" s="4">
        <f t="shared" si="79"/>
        <v>7</v>
      </c>
      <c r="L100" s="4">
        <f t="shared" si="80"/>
        <v>5</v>
      </c>
      <c r="M100" s="7">
        <v>2</v>
      </c>
      <c r="N100" s="36" t="s">
        <v>967</v>
      </c>
      <c r="O100" s="22">
        <f t="shared" si="81"/>
        <v>12.218487496163563</v>
      </c>
      <c r="P100" s="7">
        <f t="shared" si="82"/>
        <v>1</v>
      </c>
      <c r="Q100" s="36" t="s">
        <v>968</v>
      </c>
      <c r="R100" s="22">
        <f t="shared" si="83"/>
        <v>51.515848553575836</v>
      </c>
      <c r="S100" s="7">
        <f t="shared" si="84"/>
        <v>1</v>
      </c>
      <c r="T100" s="36" t="s">
        <v>969</v>
      </c>
      <c r="U100" s="22">
        <f t="shared" si="85"/>
        <v>1040</v>
      </c>
      <c r="V100" s="7">
        <f t="shared" si="86"/>
        <v>1</v>
      </c>
      <c r="W100" s="36" t="s">
        <v>970</v>
      </c>
      <c r="X100" s="22">
        <f t="shared" si="87"/>
        <v>46.755231824777539</v>
      </c>
      <c r="Y100" s="7">
        <f t="shared" si="88"/>
        <v>1</v>
      </c>
      <c r="Z100" s="36" t="s">
        <v>971</v>
      </c>
      <c r="AA100" s="22">
        <f t="shared" si="89"/>
        <v>42.993976494308143</v>
      </c>
      <c r="AB100" s="7">
        <f t="shared" si="90"/>
        <v>1</v>
      </c>
      <c r="AC100" s="36" t="s">
        <v>972</v>
      </c>
      <c r="AD100" s="7">
        <f t="shared" si="91"/>
        <v>1</v>
      </c>
      <c r="AE100" s="36" t="s">
        <v>973</v>
      </c>
      <c r="AF100" s="7">
        <f t="shared" si="92"/>
        <v>1</v>
      </c>
      <c r="AG100" s="36" t="s">
        <v>974</v>
      </c>
      <c r="AH100" s="22">
        <f t="shared" si="93"/>
        <v>63.795553610511398</v>
      </c>
      <c r="AI100" s="7">
        <f t="shared" si="94"/>
        <v>1</v>
      </c>
      <c r="AJ100" s="36" t="s">
        <v>975</v>
      </c>
      <c r="AK100" s="22">
        <f t="shared" si="95"/>
        <v>790.56941504209499</v>
      </c>
      <c r="AL100" s="7">
        <f t="shared" si="96"/>
        <v>1</v>
      </c>
      <c r="AM100" s="36">
        <v>25</v>
      </c>
      <c r="AN100" s="29">
        <f t="shared" si="97"/>
        <v>24</v>
      </c>
      <c r="AO100" s="39">
        <f t="shared" si="98"/>
        <v>-1</v>
      </c>
      <c r="AP100" s="54">
        <f t="shared" si="99"/>
        <v>10</v>
      </c>
    </row>
    <row r="101" spans="1:43" ht="12.75" x14ac:dyDescent="0.2">
      <c r="A101" s="34">
        <v>99</v>
      </c>
      <c r="B101" s="35">
        <v>41957.761810034717</v>
      </c>
      <c r="C101" s="36" t="s">
        <v>1019</v>
      </c>
      <c r="D101" s="36" t="s">
        <v>1020</v>
      </c>
      <c r="E101" s="37">
        <v>240826</v>
      </c>
      <c r="F101" s="37">
        <v>1</v>
      </c>
      <c r="G101" s="4">
        <f t="shared" si="75"/>
        <v>2</v>
      </c>
      <c r="H101" s="4">
        <f t="shared" si="76"/>
        <v>4</v>
      </c>
      <c r="I101" s="4">
        <f t="shared" si="77"/>
        <v>0</v>
      </c>
      <c r="J101" s="4">
        <f t="shared" si="78"/>
        <v>8</v>
      </c>
      <c r="K101" s="4">
        <f t="shared" si="79"/>
        <v>2</v>
      </c>
      <c r="L101" s="4">
        <f t="shared" si="80"/>
        <v>6</v>
      </c>
      <c r="M101" s="7">
        <v>2</v>
      </c>
      <c r="N101" s="36" t="s">
        <v>1021</v>
      </c>
      <c r="O101" s="22">
        <f t="shared" si="81"/>
        <v>11.549019599857433</v>
      </c>
      <c r="P101" s="7">
        <f t="shared" si="82"/>
        <v>1</v>
      </c>
      <c r="Q101" s="36" t="s">
        <v>1022</v>
      </c>
      <c r="R101" s="22">
        <f t="shared" si="83"/>
        <v>52.087150949335239</v>
      </c>
      <c r="S101" s="7">
        <f t="shared" si="84"/>
        <v>1</v>
      </c>
      <c r="T101" s="36" t="s">
        <v>1023</v>
      </c>
      <c r="U101" s="22">
        <f t="shared" si="85"/>
        <v>975</v>
      </c>
      <c r="V101" s="7">
        <f t="shared" si="86"/>
        <v>1</v>
      </c>
      <c r="W101" s="36" t="s">
        <v>1024</v>
      </c>
      <c r="X101" s="22">
        <f t="shared" si="87"/>
        <v>49.132644520809926</v>
      </c>
      <c r="Y101" s="7">
        <f t="shared" si="88"/>
        <v>1</v>
      </c>
      <c r="Z101" s="36" t="s">
        <v>1025</v>
      </c>
      <c r="AA101" s="22">
        <f t="shared" si="89"/>
        <v>55.139433523068369</v>
      </c>
      <c r="AB101" s="7">
        <f t="shared" si="90"/>
        <v>1</v>
      </c>
      <c r="AC101" s="36" t="s">
        <v>1026</v>
      </c>
      <c r="AD101" s="7">
        <f t="shared" si="91"/>
        <v>1</v>
      </c>
      <c r="AE101" s="36" t="s">
        <v>1027</v>
      </c>
      <c r="AF101" s="7">
        <f t="shared" si="92"/>
        <v>1</v>
      </c>
      <c r="AG101" s="36" t="s">
        <v>1028</v>
      </c>
      <c r="AH101" s="22">
        <f t="shared" si="93"/>
        <v>66.500401193878687</v>
      </c>
      <c r="AI101" s="7">
        <f t="shared" si="94"/>
        <v>1</v>
      </c>
      <c r="AJ101" s="36" t="s">
        <v>1029</v>
      </c>
      <c r="AK101" s="22">
        <f t="shared" si="95"/>
        <v>9952.6792638374336</v>
      </c>
      <c r="AL101" s="7">
        <f t="shared" si="96"/>
        <v>1</v>
      </c>
      <c r="AM101" s="36">
        <v>32</v>
      </c>
      <c r="AN101" s="29">
        <f t="shared" si="97"/>
        <v>31</v>
      </c>
      <c r="AO101" s="39">
        <f t="shared" si="98"/>
        <v>-1</v>
      </c>
      <c r="AP101" s="54">
        <f t="shared" si="99"/>
        <v>10</v>
      </c>
    </row>
    <row r="102" spans="1:43" ht="12.75" x14ac:dyDescent="0.2">
      <c r="A102" s="34">
        <v>100</v>
      </c>
      <c r="B102" s="35">
        <v>41957.763092291665</v>
      </c>
      <c r="C102" s="36" t="s">
        <v>1257</v>
      </c>
      <c r="D102" s="36" t="s">
        <v>1258</v>
      </c>
      <c r="E102" s="37">
        <v>245103</v>
      </c>
      <c r="F102" s="37">
        <v>1</v>
      </c>
      <c r="G102" s="4">
        <f t="shared" si="75"/>
        <v>2</v>
      </c>
      <c r="H102" s="4">
        <f t="shared" si="76"/>
        <v>4</v>
      </c>
      <c r="I102" s="4">
        <f t="shared" si="77"/>
        <v>5</v>
      </c>
      <c r="J102" s="4">
        <f t="shared" si="78"/>
        <v>1</v>
      </c>
      <c r="K102" s="4">
        <f t="shared" si="79"/>
        <v>0</v>
      </c>
      <c r="L102" s="4">
        <f t="shared" si="80"/>
        <v>3</v>
      </c>
      <c r="M102" s="7">
        <v>2</v>
      </c>
      <c r="N102" s="36" t="s">
        <v>1259</v>
      </c>
      <c r="O102" s="22">
        <f t="shared" si="81"/>
        <v>13.979400086720377</v>
      </c>
      <c r="P102" s="7">
        <f t="shared" si="82"/>
        <v>1</v>
      </c>
      <c r="Q102" s="36" t="s">
        <v>1260</v>
      </c>
      <c r="R102" s="22">
        <f t="shared" si="83"/>
        <v>48.594306652942635</v>
      </c>
      <c r="S102" s="7">
        <f t="shared" si="84"/>
        <v>1</v>
      </c>
      <c r="T102" s="36" t="s">
        <v>1261</v>
      </c>
      <c r="U102" s="22">
        <f t="shared" si="85"/>
        <v>1200</v>
      </c>
      <c r="V102" s="7">
        <f t="shared" si="86"/>
        <v>1</v>
      </c>
      <c r="W102" s="36" t="s">
        <v>1262</v>
      </c>
      <c r="X102" s="22">
        <f t="shared" si="87"/>
        <v>49.841269256130758</v>
      </c>
      <c r="Y102" s="7">
        <f t="shared" si="88"/>
        <v>1</v>
      </c>
      <c r="Z102" s="36" t="s">
        <v>1263</v>
      </c>
      <c r="AA102" s="22">
        <f t="shared" si="89"/>
        <v>49.020599913279625</v>
      </c>
      <c r="AB102" s="7">
        <f t="shared" si="90"/>
        <v>1</v>
      </c>
      <c r="AC102" s="36" t="s">
        <v>1264</v>
      </c>
      <c r="AD102" s="7">
        <f t="shared" si="91"/>
        <v>1</v>
      </c>
      <c r="AE102" s="36" t="s">
        <v>1265</v>
      </c>
      <c r="AF102" s="7">
        <f t="shared" si="92"/>
        <v>1</v>
      </c>
      <c r="AG102" s="36" t="s">
        <v>1266</v>
      </c>
      <c r="AH102" s="22">
        <f t="shared" si="93"/>
        <v>62.067981274589677</v>
      </c>
      <c r="AI102" s="7">
        <f t="shared" si="94"/>
        <v>1</v>
      </c>
      <c r="AJ102" s="40"/>
      <c r="AK102" s="22">
        <f t="shared" si="95"/>
        <v>15773.933612004834</v>
      </c>
      <c r="AL102" s="7">
        <f t="shared" si="96"/>
        <v>0</v>
      </c>
      <c r="AM102" s="40"/>
      <c r="AN102" s="29">
        <f t="shared" si="97"/>
        <v>32</v>
      </c>
      <c r="AO102" s="39">
        <f t="shared" si="98"/>
        <v>0</v>
      </c>
      <c r="AP102" s="54">
        <f t="shared" si="99"/>
        <v>10</v>
      </c>
    </row>
    <row r="103" spans="1:43" ht="12.75" x14ac:dyDescent="0.2">
      <c r="A103" s="34">
        <v>101</v>
      </c>
      <c r="B103" s="35">
        <v>41957.763229872682</v>
      </c>
      <c r="C103" s="36" t="s">
        <v>1267</v>
      </c>
      <c r="D103" s="36" t="s">
        <v>1268</v>
      </c>
      <c r="E103" s="37">
        <v>239767</v>
      </c>
      <c r="F103" s="37">
        <v>1</v>
      </c>
      <c r="G103" s="4">
        <f t="shared" si="75"/>
        <v>2</v>
      </c>
      <c r="H103" s="4">
        <f t="shared" si="76"/>
        <v>3</v>
      </c>
      <c r="I103" s="4">
        <f t="shared" si="77"/>
        <v>9</v>
      </c>
      <c r="J103" s="4">
        <f t="shared" si="78"/>
        <v>7</v>
      </c>
      <c r="K103" s="4">
        <f t="shared" si="79"/>
        <v>6</v>
      </c>
      <c r="L103" s="4">
        <f t="shared" si="80"/>
        <v>7</v>
      </c>
      <c r="M103" s="7">
        <v>2</v>
      </c>
      <c r="N103" s="36" t="s">
        <v>1269</v>
      </c>
      <c r="O103" s="22">
        <f t="shared" si="81"/>
        <v>10.969100130080564</v>
      </c>
      <c r="P103" s="7">
        <f t="shared" si="82"/>
        <v>1</v>
      </c>
      <c r="Q103" s="36" t="s">
        <v>1270</v>
      </c>
      <c r="R103" s="22">
        <f t="shared" si="83"/>
        <v>53.348406868595859</v>
      </c>
      <c r="S103" s="7">
        <f t="shared" si="84"/>
        <v>1</v>
      </c>
      <c r="T103" s="38" t="s">
        <v>1271</v>
      </c>
      <c r="U103" s="22">
        <f t="shared" si="85"/>
        <v>917.64705882352939</v>
      </c>
      <c r="V103" s="7">
        <f t="shared" si="86"/>
        <v>1</v>
      </c>
      <c r="W103" s="36" t="s">
        <v>1272</v>
      </c>
      <c r="X103" s="22">
        <f t="shared" si="87"/>
        <v>49.530735410033678</v>
      </c>
      <c r="Y103" s="7">
        <f t="shared" si="88"/>
        <v>1</v>
      </c>
      <c r="Z103" s="36" t="s">
        <v>1273</v>
      </c>
      <c r="AA103" s="22">
        <f t="shared" si="89"/>
        <v>49.004276450947955</v>
      </c>
      <c r="AB103" s="7">
        <f t="shared" si="90"/>
        <v>1</v>
      </c>
      <c r="AC103" s="36" t="s">
        <v>1274</v>
      </c>
      <c r="AD103" s="7">
        <f t="shared" si="91"/>
        <v>1</v>
      </c>
      <c r="AE103" s="36" t="s">
        <v>1275</v>
      </c>
      <c r="AF103" s="7">
        <f t="shared" si="92"/>
        <v>1</v>
      </c>
      <c r="AG103" s="36" t="s">
        <v>1276</v>
      </c>
      <c r="AH103" s="22">
        <f t="shared" si="93"/>
        <v>66.720171603012773</v>
      </c>
      <c r="AI103" s="7">
        <f t="shared" si="94"/>
        <v>-1</v>
      </c>
      <c r="AJ103" s="36" t="s">
        <v>1277</v>
      </c>
      <c r="AK103" s="22">
        <f t="shared" si="95"/>
        <v>1252.9680840681817</v>
      </c>
      <c r="AL103" s="7">
        <f t="shared" si="96"/>
        <v>1</v>
      </c>
      <c r="AM103" s="36">
        <v>26</v>
      </c>
      <c r="AN103" s="29">
        <f t="shared" si="97"/>
        <v>26</v>
      </c>
      <c r="AO103" s="39">
        <f t="shared" si="98"/>
        <v>1</v>
      </c>
      <c r="AP103" s="54">
        <f t="shared" si="99"/>
        <v>10</v>
      </c>
    </row>
    <row r="104" spans="1:43" ht="12.75" x14ac:dyDescent="0.2">
      <c r="A104" s="34">
        <v>102</v>
      </c>
      <c r="B104" s="35">
        <v>41957.763333240742</v>
      </c>
      <c r="C104" s="36" t="s">
        <v>1278</v>
      </c>
      <c r="D104" s="36" t="s">
        <v>1279</v>
      </c>
      <c r="E104" s="37">
        <v>241044</v>
      </c>
      <c r="F104" s="37">
        <v>1</v>
      </c>
      <c r="G104" s="4">
        <f t="shared" si="75"/>
        <v>2</v>
      </c>
      <c r="H104" s="4">
        <f t="shared" si="76"/>
        <v>4</v>
      </c>
      <c r="I104" s="4">
        <f t="shared" si="77"/>
        <v>1</v>
      </c>
      <c r="J104" s="4">
        <f t="shared" si="78"/>
        <v>0</v>
      </c>
      <c r="K104" s="4">
        <f t="shared" si="79"/>
        <v>4</v>
      </c>
      <c r="L104" s="4">
        <f t="shared" si="80"/>
        <v>4</v>
      </c>
      <c r="M104" s="7">
        <v>2</v>
      </c>
      <c r="N104" s="36" t="s">
        <v>1280</v>
      </c>
      <c r="O104" s="22">
        <f t="shared" si="81"/>
        <v>13.010299956639813</v>
      </c>
      <c r="P104" s="7">
        <f t="shared" si="82"/>
        <v>1</v>
      </c>
      <c r="Q104" s="36" t="s">
        <v>1281</v>
      </c>
      <c r="R104" s="22">
        <f t="shared" si="83"/>
        <v>49.940399875292556</v>
      </c>
      <c r="S104" s="7">
        <f t="shared" si="84"/>
        <v>1</v>
      </c>
      <c r="T104" s="36" t="s">
        <v>1282</v>
      </c>
      <c r="U104" s="22">
        <f t="shared" si="85"/>
        <v>1114.2857142857142</v>
      </c>
      <c r="V104" s="7">
        <f t="shared" si="86"/>
        <v>1</v>
      </c>
      <c r="W104" s="36" t="s">
        <v>1283</v>
      </c>
      <c r="X104" s="22">
        <f t="shared" si="87"/>
        <v>45.45142122696587</v>
      </c>
      <c r="Y104" s="7">
        <f t="shared" si="88"/>
        <v>1</v>
      </c>
      <c r="Z104" s="36" t="s">
        <v>1284</v>
      </c>
      <c r="AA104" s="22">
        <f t="shared" si="89"/>
        <v>46.575773191777941</v>
      </c>
      <c r="AB104" s="7">
        <f t="shared" si="90"/>
        <v>1</v>
      </c>
      <c r="AC104" s="36" t="s">
        <v>1285</v>
      </c>
      <c r="AD104" s="7">
        <f t="shared" si="91"/>
        <v>1</v>
      </c>
      <c r="AE104" s="36" t="s">
        <v>1286</v>
      </c>
      <c r="AF104" s="7">
        <f t="shared" si="92"/>
        <v>1</v>
      </c>
      <c r="AG104" s="36" t="s">
        <v>1287</v>
      </c>
      <c r="AH104" s="22">
        <f t="shared" si="93"/>
        <v>62.706309651590473</v>
      </c>
      <c r="AI104" s="7">
        <f t="shared" si="94"/>
        <v>1</v>
      </c>
      <c r="AJ104" s="36" t="s">
        <v>1288</v>
      </c>
      <c r="AK104" s="22">
        <f t="shared" si="95"/>
        <v>1985.8205868107034</v>
      </c>
      <c r="AL104" s="7">
        <f t="shared" si="96"/>
        <v>1</v>
      </c>
      <c r="AM104" s="36">
        <v>29</v>
      </c>
      <c r="AN104" s="29">
        <f t="shared" si="97"/>
        <v>28</v>
      </c>
      <c r="AO104" s="39">
        <f t="shared" si="98"/>
        <v>-1</v>
      </c>
      <c r="AP104" s="54">
        <f t="shared" si="99"/>
        <v>10</v>
      </c>
    </row>
    <row r="105" spans="1:43" ht="12.75" x14ac:dyDescent="0.2">
      <c r="A105" s="34">
        <v>103</v>
      </c>
      <c r="B105" s="35">
        <v>41957.764232060188</v>
      </c>
      <c r="C105" s="36" t="s">
        <v>1344</v>
      </c>
      <c r="D105" s="36" t="s">
        <v>1345</v>
      </c>
      <c r="E105" s="37">
        <v>243653</v>
      </c>
      <c r="F105" s="37">
        <v>1</v>
      </c>
      <c r="G105" s="4">
        <f t="shared" si="75"/>
        <v>2</v>
      </c>
      <c r="H105" s="4">
        <f t="shared" si="76"/>
        <v>4</v>
      </c>
      <c r="I105" s="4">
        <f t="shared" si="77"/>
        <v>3</v>
      </c>
      <c r="J105" s="4">
        <f t="shared" si="78"/>
        <v>6</v>
      </c>
      <c r="K105" s="4">
        <f t="shared" si="79"/>
        <v>5</v>
      </c>
      <c r="L105" s="4">
        <f t="shared" si="80"/>
        <v>3</v>
      </c>
      <c r="M105" s="7">
        <v>2</v>
      </c>
      <c r="N105" s="36" t="s">
        <v>1346</v>
      </c>
      <c r="O105" s="22">
        <f t="shared" si="81"/>
        <v>13.979400086720377</v>
      </c>
      <c r="P105" s="7">
        <f t="shared" si="82"/>
        <v>-1</v>
      </c>
      <c r="Q105" s="38" t="s">
        <v>1347</v>
      </c>
      <c r="R105" s="22">
        <f t="shared" si="83"/>
        <v>52.527327902252509</v>
      </c>
      <c r="S105" s="7">
        <f t="shared" si="84"/>
        <v>1</v>
      </c>
      <c r="T105" s="36" t="s">
        <v>1348</v>
      </c>
      <c r="U105" s="22">
        <f t="shared" si="85"/>
        <v>1200</v>
      </c>
      <c r="V105" s="7">
        <f t="shared" si="86"/>
        <v>1</v>
      </c>
      <c r="W105" s="38" t="s">
        <v>1349</v>
      </c>
      <c r="X105" s="22">
        <f t="shared" si="87"/>
        <v>44.615676319704612</v>
      </c>
      <c r="Y105" s="7">
        <f t="shared" si="88"/>
        <v>1</v>
      </c>
      <c r="Z105" s="38" t="s">
        <v>1350</v>
      </c>
      <c r="AA105" s="22">
        <f t="shared" si="89"/>
        <v>47.274493328513884</v>
      </c>
      <c r="AB105" s="7">
        <f t="shared" si="90"/>
        <v>1</v>
      </c>
      <c r="AC105" s="36" t="s">
        <v>1351</v>
      </c>
      <c r="AD105" s="7">
        <f t="shared" si="91"/>
        <v>1</v>
      </c>
      <c r="AE105" s="36" t="s">
        <v>1352</v>
      </c>
      <c r="AF105" s="7">
        <f t="shared" si="92"/>
        <v>1</v>
      </c>
      <c r="AG105" s="38" t="s">
        <v>1353</v>
      </c>
      <c r="AH105" s="22">
        <f t="shared" si="93"/>
        <v>64.10652451037565</v>
      </c>
      <c r="AI105" s="7">
        <f t="shared" si="94"/>
        <v>1</v>
      </c>
      <c r="AJ105" s="36" t="s">
        <v>1354</v>
      </c>
      <c r="AK105" s="22">
        <f t="shared" si="95"/>
        <v>1577.393361200483</v>
      </c>
      <c r="AL105" s="7">
        <f t="shared" si="96"/>
        <v>1</v>
      </c>
      <c r="AM105" s="36">
        <v>27</v>
      </c>
      <c r="AN105" s="29">
        <f t="shared" si="97"/>
        <v>27</v>
      </c>
      <c r="AO105" s="39">
        <f t="shared" si="98"/>
        <v>1</v>
      </c>
      <c r="AP105" s="54">
        <f t="shared" si="99"/>
        <v>10</v>
      </c>
    </row>
    <row r="106" spans="1:43" ht="12.75" x14ac:dyDescent="0.2">
      <c r="A106" s="34">
        <v>104</v>
      </c>
      <c r="B106" s="35">
        <v>41957.764352071761</v>
      </c>
      <c r="C106" s="36" t="s">
        <v>1388</v>
      </c>
      <c r="D106" s="36" t="s">
        <v>1389</v>
      </c>
      <c r="E106" s="37">
        <v>245026</v>
      </c>
      <c r="F106" s="37">
        <v>1</v>
      </c>
      <c r="G106" s="4">
        <f t="shared" si="75"/>
        <v>2</v>
      </c>
      <c r="H106" s="4">
        <f t="shared" si="76"/>
        <v>4</v>
      </c>
      <c r="I106" s="4">
        <f t="shared" si="77"/>
        <v>5</v>
      </c>
      <c r="J106" s="4">
        <f t="shared" si="78"/>
        <v>0</v>
      </c>
      <c r="K106" s="4">
        <f t="shared" si="79"/>
        <v>2</v>
      </c>
      <c r="L106" s="4">
        <f t="shared" si="80"/>
        <v>6</v>
      </c>
      <c r="M106" s="7">
        <v>2</v>
      </c>
      <c r="N106" s="36" t="s">
        <v>1390</v>
      </c>
      <c r="O106" s="22">
        <f t="shared" si="81"/>
        <v>11.549019599857433</v>
      </c>
      <c r="P106" s="7">
        <f t="shared" si="82"/>
        <v>1</v>
      </c>
      <c r="Q106" s="36" t="s">
        <v>1391</v>
      </c>
      <c r="R106" s="22">
        <f t="shared" si="83"/>
        <v>49.189196171880496</v>
      </c>
      <c r="S106" s="7">
        <f t="shared" si="84"/>
        <v>1</v>
      </c>
      <c r="T106" s="36" t="s">
        <v>1392</v>
      </c>
      <c r="U106" s="22">
        <f t="shared" si="85"/>
        <v>975</v>
      </c>
      <c r="V106" s="7">
        <f t="shared" si="86"/>
        <v>1</v>
      </c>
      <c r="W106" s="36" t="s">
        <v>1393</v>
      </c>
      <c r="X106" s="22">
        <f t="shared" si="87"/>
        <v>50.559319556497243</v>
      </c>
      <c r="Y106" s="7">
        <f t="shared" si="88"/>
        <v>1</v>
      </c>
      <c r="Z106" s="36" t="s">
        <v>1394</v>
      </c>
      <c r="AA106" s="22">
        <f t="shared" si="89"/>
        <v>49.228787452803374</v>
      </c>
      <c r="AB106" s="7">
        <f t="shared" si="90"/>
        <v>1</v>
      </c>
      <c r="AC106" s="36" t="s">
        <v>1395</v>
      </c>
      <c r="AD106" s="7">
        <f t="shared" si="91"/>
        <v>1</v>
      </c>
      <c r="AE106" s="36" t="s">
        <v>1396</v>
      </c>
      <c r="AF106" s="7">
        <f t="shared" si="92"/>
        <v>1</v>
      </c>
      <c r="AG106" s="36" t="s">
        <v>1397</v>
      </c>
      <c r="AH106" s="22">
        <f t="shared" si="93"/>
        <v>64.309438661837262</v>
      </c>
      <c r="AI106" s="7">
        <f t="shared" si="94"/>
        <v>1</v>
      </c>
      <c r="AJ106" s="36" t="s">
        <v>1398</v>
      </c>
      <c r="AK106" s="22">
        <f t="shared" si="95"/>
        <v>9952.6792638374336</v>
      </c>
      <c r="AL106" s="7">
        <f t="shared" si="96"/>
        <v>1</v>
      </c>
      <c r="AM106" s="36">
        <v>32</v>
      </c>
      <c r="AN106" s="29">
        <f t="shared" si="97"/>
        <v>31</v>
      </c>
      <c r="AO106" s="39">
        <f t="shared" si="98"/>
        <v>-1</v>
      </c>
      <c r="AP106" s="54">
        <f t="shared" si="99"/>
        <v>10</v>
      </c>
    </row>
    <row r="107" spans="1:43" ht="12.75" x14ac:dyDescent="0.2">
      <c r="A107" s="34">
        <v>105</v>
      </c>
      <c r="B107" s="35">
        <v>41957.764651331017</v>
      </c>
      <c r="C107" s="36" t="s">
        <v>1430</v>
      </c>
      <c r="D107" s="36" t="s">
        <v>1431</v>
      </c>
      <c r="E107" s="37">
        <v>239609</v>
      </c>
      <c r="F107" s="37">
        <v>1</v>
      </c>
      <c r="G107" s="4">
        <f t="shared" si="75"/>
        <v>2</v>
      </c>
      <c r="H107" s="4">
        <f t="shared" si="76"/>
        <v>3</v>
      </c>
      <c r="I107" s="4">
        <f t="shared" si="77"/>
        <v>9</v>
      </c>
      <c r="J107" s="4">
        <f t="shared" si="78"/>
        <v>6</v>
      </c>
      <c r="K107" s="4">
        <f t="shared" si="79"/>
        <v>0</v>
      </c>
      <c r="L107" s="4">
        <f t="shared" si="80"/>
        <v>9</v>
      </c>
      <c r="M107" s="7">
        <v>2</v>
      </c>
      <c r="N107" s="36" t="s">
        <v>1432</v>
      </c>
      <c r="O107" s="22">
        <f t="shared" si="81"/>
        <v>10</v>
      </c>
      <c r="P107" s="7">
        <f t="shared" si="82"/>
        <v>1</v>
      </c>
      <c r="Q107" s="38" t="s">
        <v>1433</v>
      </c>
      <c r="R107" s="22">
        <f t="shared" si="83"/>
        <v>50.702392681637434</v>
      </c>
      <c r="S107" s="7">
        <f t="shared" si="84"/>
        <v>1</v>
      </c>
      <c r="T107" s="38" t="s">
        <v>1434</v>
      </c>
      <c r="U107" s="22">
        <f t="shared" si="85"/>
        <v>821.0526315789474</v>
      </c>
      <c r="V107" s="7">
        <f t="shared" si="86"/>
        <v>1</v>
      </c>
      <c r="W107" s="38" t="s">
        <v>1435</v>
      </c>
      <c r="X107" s="22">
        <f t="shared" si="87"/>
        <v>56.974060496763819</v>
      </c>
      <c r="Y107" s="7">
        <f t="shared" si="88"/>
        <v>1</v>
      </c>
      <c r="Z107" s="38" t="s">
        <v>1436</v>
      </c>
      <c r="AA107" s="22">
        <f t="shared" si="89"/>
        <v>56.626390842053958</v>
      </c>
      <c r="AB107" s="7">
        <f t="shared" si="90"/>
        <v>1</v>
      </c>
      <c r="AC107" s="36" t="s">
        <v>1437</v>
      </c>
      <c r="AD107" s="7">
        <f t="shared" si="91"/>
        <v>1</v>
      </c>
      <c r="AE107" s="36" t="s">
        <v>1438</v>
      </c>
      <c r="AF107" s="7">
        <f t="shared" si="92"/>
        <v>1</v>
      </c>
      <c r="AG107" s="38" t="s">
        <v>1439</v>
      </c>
      <c r="AH107" s="22">
        <f t="shared" si="93"/>
        <v>67.772061813614712</v>
      </c>
      <c r="AI107" s="7">
        <f t="shared" si="94"/>
        <v>1</v>
      </c>
      <c r="AJ107" s="36" t="s">
        <v>1440</v>
      </c>
      <c r="AK107" s="22">
        <f t="shared" si="95"/>
        <v>62797.160787739602</v>
      </c>
      <c r="AL107" s="7">
        <f t="shared" si="96"/>
        <v>1</v>
      </c>
      <c r="AM107" s="36">
        <v>65</v>
      </c>
      <c r="AN107" s="29">
        <f t="shared" si="97"/>
        <v>34</v>
      </c>
      <c r="AO107" s="39">
        <f t="shared" si="98"/>
        <v>-1</v>
      </c>
      <c r="AP107" s="54">
        <f t="shared" si="99"/>
        <v>10</v>
      </c>
    </row>
    <row r="108" spans="1:43" ht="12.75" x14ac:dyDescent="0.2">
      <c r="A108" s="34">
        <v>106</v>
      </c>
      <c r="B108" s="35">
        <v>41957.764883368058</v>
      </c>
      <c r="C108" s="36" t="s">
        <v>1452</v>
      </c>
      <c r="D108" s="36" t="s">
        <v>1453</v>
      </c>
      <c r="E108" s="37">
        <v>243327</v>
      </c>
      <c r="F108" s="37">
        <v>1</v>
      </c>
      <c r="G108" s="4">
        <f t="shared" si="75"/>
        <v>2</v>
      </c>
      <c r="H108" s="4">
        <f t="shared" si="76"/>
        <v>4</v>
      </c>
      <c r="I108" s="4">
        <f t="shared" si="77"/>
        <v>3</v>
      </c>
      <c r="J108" s="4">
        <f t="shared" si="78"/>
        <v>3</v>
      </c>
      <c r="K108" s="4">
        <f t="shared" si="79"/>
        <v>2</v>
      </c>
      <c r="L108" s="4">
        <f t="shared" si="80"/>
        <v>7</v>
      </c>
      <c r="M108" s="7">
        <v>2</v>
      </c>
      <c r="N108" s="36" t="s">
        <v>1454</v>
      </c>
      <c r="O108" s="22">
        <f t="shared" si="81"/>
        <v>10.969100130080564</v>
      </c>
      <c r="P108" s="7">
        <f t="shared" si="82"/>
        <v>1</v>
      </c>
      <c r="Q108" s="36" t="s">
        <v>1455</v>
      </c>
      <c r="R108" s="22">
        <f t="shared" si="83"/>
        <v>50.430276841680453</v>
      </c>
      <c r="S108" s="7">
        <f t="shared" si="84"/>
        <v>1</v>
      </c>
      <c r="T108" s="36" t="s">
        <v>1456</v>
      </c>
      <c r="U108" s="22">
        <f t="shared" si="85"/>
        <v>917.64705882352939</v>
      </c>
      <c r="V108" s="7">
        <f t="shared" si="86"/>
        <v>1</v>
      </c>
      <c r="W108" s="36" t="s">
        <v>1457</v>
      </c>
      <c r="X108" s="22">
        <f t="shared" si="87"/>
        <v>51.036923375611288</v>
      </c>
      <c r="Y108" s="7">
        <f t="shared" si="88"/>
        <v>1</v>
      </c>
      <c r="Z108" s="36" t="s">
        <v>1458</v>
      </c>
      <c r="AA108" s="22">
        <f t="shared" si="89"/>
        <v>52.891466346851068</v>
      </c>
      <c r="AB108" s="7">
        <f t="shared" si="90"/>
        <v>1</v>
      </c>
      <c r="AC108" s="36" t="s">
        <v>1459</v>
      </c>
      <c r="AD108" s="7">
        <f t="shared" si="91"/>
        <v>1</v>
      </c>
      <c r="AE108" s="36" t="s">
        <v>1460</v>
      </c>
      <c r="AF108" s="7">
        <f t="shared" si="92"/>
        <v>1</v>
      </c>
      <c r="AG108" s="36" t="s">
        <v>1461</v>
      </c>
      <c r="AH108" s="22">
        <f t="shared" si="93"/>
        <v>65.599598901154963</v>
      </c>
      <c r="AI108" s="7">
        <f t="shared" si="94"/>
        <v>1</v>
      </c>
      <c r="AJ108" s="36" t="s">
        <v>1462</v>
      </c>
      <c r="AK108" s="22">
        <f t="shared" si="95"/>
        <v>12529.680840681822</v>
      </c>
      <c r="AL108" s="7">
        <f t="shared" si="96"/>
        <v>1</v>
      </c>
      <c r="AM108" s="36">
        <v>32</v>
      </c>
      <c r="AN108" s="29">
        <f t="shared" si="97"/>
        <v>31</v>
      </c>
      <c r="AO108" s="39">
        <f t="shared" si="98"/>
        <v>-1</v>
      </c>
      <c r="AP108" s="54">
        <f t="shared" si="99"/>
        <v>10</v>
      </c>
    </row>
    <row r="109" spans="1:43" ht="12.75" x14ac:dyDescent="0.2">
      <c r="A109" s="34">
        <v>107</v>
      </c>
      <c r="B109" s="35">
        <v>41957.76500890046</v>
      </c>
      <c r="C109" s="36" t="s">
        <v>1507</v>
      </c>
      <c r="D109" s="36" t="s">
        <v>1508</v>
      </c>
      <c r="E109" s="37">
        <v>243617</v>
      </c>
      <c r="F109" s="37">
        <v>1</v>
      </c>
      <c r="G109" s="4">
        <f t="shared" si="75"/>
        <v>2</v>
      </c>
      <c r="H109" s="4">
        <f t="shared" si="76"/>
        <v>4</v>
      </c>
      <c r="I109" s="4">
        <f t="shared" si="77"/>
        <v>3</v>
      </c>
      <c r="J109" s="4">
        <f t="shared" si="78"/>
        <v>6</v>
      </c>
      <c r="K109" s="4">
        <f t="shared" si="79"/>
        <v>1</v>
      </c>
      <c r="L109" s="4">
        <f t="shared" si="80"/>
        <v>7</v>
      </c>
      <c r="M109" s="7">
        <v>2</v>
      </c>
      <c r="N109" s="36" t="s">
        <v>1509</v>
      </c>
      <c r="O109" s="22">
        <f t="shared" si="81"/>
        <v>10.969100130080564</v>
      </c>
      <c r="P109" s="7">
        <f t="shared" si="82"/>
        <v>1</v>
      </c>
      <c r="Q109" s="36" t="s">
        <v>1510</v>
      </c>
      <c r="R109" s="22">
        <f t="shared" si="83"/>
        <v>51.062004823736217</v>
      </c>
      <c r="S109" s="7">
        <f t="shared" si="84"/>
        <v>1</v>
      </c>
      <c r="T109" s="36" t="s">
        <v>1511</v>
      </c>
      <c r="U109" s="22">
        <f t="shared" si="85"/>
        <v>917.64705882352939</v>
      </c>
      <c r="V109" s="7">
        <f t="shared" si="86"/>
        <v>1</v>
      </c>
      <c r="W109" s="36" t="s">
        <v>1512</v>
      </c>
      <c r="X109" s="22">
        <f t="shared" si="87"/>
        <v>52.181149554842733</v>
      </c>
      <c r="Y109" s="7">
        <f t="shared" si="88"/>
        <v>-1</v>
      </c>
      <c r="Z109" s="36" t="s">
        <v>1513</v>
      </c>
      <c r="AA109" s="22">
        <f t="shared" si="89"/>
        <v>55.274493328513884</v>
      </c>
      <c r="AB109" s="7">
        <f t="shared" si="90"/>
        <v>1</v>
      </c>
      <c r="AC109" s="36" t="s">
        <v>1514</v>
      </c>
      <c r="AD109" s="7">
        <f t="shared" si="91"/>
        <v>1</v>
      </c>
      <c r="AE109" s="36" t="s">
        <v>1515</v>
      </c>
      <c r="AF109" s="7">
        <f t="shared" si="92"/>
        <v>1</v>
      </c>
      <c r="AG109" s="36" t="s">
        <v>1516</v>
      </c>
      <c r="AH109" s="22">
        <f t="shared" si="93"/>
        <v>66.318283445891922</v>
      </c>
      <c r="AI109" s="7">
        <f t="shared" si="94"/>
        <v>1</v>
      </c>
      <c r="AJ109" s="38" t="s">
        <v>1517</v>
      </c>
      <c r="AK109" s="22">
        <f t="shared" si="95"/>
        <v>39622.329811527903</v>
      </c>
      <c r="AL109" s="7">
        <f t="shared" si="96"/>
        <v>1</v>
      </c>
      <c r="AM109" s="36">
        <v>32</v>
      </c>
      <c r="AN109" s="29">
        <f t="shared" si="97"/>
        <v>32</v>
      </c>
      <c r="AO109" s="39">
        <f t="shared" si="98"/>
        <v>1</v>
      </c>
      <c r="AP109" s="54">
        <f t="shared" si="99"/>
        <v>10</v>
      </c>
      <c r="AQ109">
        <f>10*LOG10(25.14/278)</f>
        <v>-10.436795225681372</v>
      </c>
    </row>
    <row r="110" spans="1:43" ht="12.75" x14ac:dyDescent="0.2">
      <c r="A110" s="34">
        <v>108</v>
      </c>
      <c r="B110" s="35">
        <v>41957.765697407413</v>
      </c>
      <c r="C110" s="36" t="s">
        <v>1594</v>
      </c>
      <c r="D110" s="36" t="s">
        <v>1595</v>
      </c>
      <c r="E110" s="37">
        <v>239476</v>
      </c>
      <c r="F110" s="37">
        <v>1</v>
      </c>
      <c r="G110" s="4">
        <f t="shared" si="75"/>
        <v>2</v>
      </c>
      <c r="H110" s="4">
        <f t="shared" si="76"/>
        <v>3</v>
      </c>
      <c r="I110" s="4">
        <f t="shared" si="77"/>
        <v>9</v>
      </c>
      <c r="J110" s="4">
        <f t="shared" si="78"/>
        <v>4</v>
      </c>
      <c r="K110" s="4">
        <f t="shared" si="79"/>
        <v>7</v>
      </c>
      <c r="L110" s="4">
        <f t="shared" si="80"/>
        <v>6</v>
      </c>
      <c r="M110" s="7">
        <v>2</v>
      </c>
      <c r="N110" s="36" t="s">
        <v>1596</v>
      </c>
      <c r="O110" s="22">
        <f t="shared" si="81"/>
        <v>11.549019599857433</v>
      </c>
      <c r="P110" s="7">
        <f t="shared" si="82"/>
        <v>1</v>
      </c>
      <c r="Q110" s="36" t="s">
        <v>1597</v>
      </c>
      <c r="R110" s="22">
        <f t="shared" si="83"/>
        <v>52.672120706497665</v>
      </c>
      <c r="S110" s="7">
        <f t="shared" si="84"/>
        <v>1</v>
      </c>
      <c r="T110" s="36" t="s">
        <v>1598</v>
      </c>
      <c r="U110" s="22">
        <f t="shared" si="85"/>
        <v>975</v>
      </c>
      <c r="V110" s="7">
        <f t="shared" si="86"/>
        <v>1</v>
      </c>
      <c r="W110" s="36" t="s">
        <v>1599</v>
      </c>
      <c r="X110" s="22">
        <f t="shared" si="87"/>
        <v>47.822915451602519</v>
      </c>
      <c r="Y110" s="7">
        <f t="shared" si="88"/>
        <v>1</v>
      </c>
      <c r="Z110" s="36" t="s">
        <v>1600</v>
      </c>
      <c r="AA110" s="22">
        <f t="shared" si="89"/>
        <v>45.754889084864956</v>
      </c>
      <c r="AB110" s="7">
        <f t="shared" si="90"/>
        <v>-1</v>
      </c>
      <c r="AC110" s="36" t="s">
        <v>1601</v>
      </c>
      <c r="AD110" s="7">
        <f t="shared" si="91"/>
        <v>1</v>
      </c>
      <c r="AE110" s="36" t="s">
        <v>1602</v>
      </c>
      <c r="AF110" s="7">
        <f t="shared" si="92"/>
        <v>1</v>
      </c>
      <c r="AG110" s="36" t="s">
        <v>1603</v>
      </c>
      <c r="AH110" s="22">
        <f t="shared" si="93"/>
        <v>65.174151993157551</v>
      </c>
      <c r="AI110" s="7">
        <f t="shared" si="94"/>
        <v>1</v>
      </c>
      <c r="AJ110" s="36" t="s">
        <v>1604</v>
      </c>
      <c r="AK110" s="22">
        <f t="shared" si="95"/>
        <v>995.26792638374411</v>
      </c>
      <c r="AL110" s="7">
        <f t="shared" si="96"/>
        <v>1</v>
      </c>
      <c r="AM110" s="36">
        <v>24</v>
      </c>
      <c r="AN110" s="29">
        <f t="shared" ref="AN110:AN116" si="100">INT((100+K110*10+L110)*10^(-(5+K110/2)/10))</f>
        <v>24</v>
      </c>
      <c r="AO110" s="39">
        <f t="shared" si="98"/>
        <v>1</v>
      </c>
      <c r="AP110" s="54">
        <f t="shared" si="99"/>
        <v>10</v>
      </c>
    </row>
    <row r="111" spans="1:43" ht="12.75" x14ac:dyDescent="0.2">
      <c r="A111" s="34">
        <v>109</v>
      </c>
      <c r="B111" s="35">
        <v>41957.765924918982</v>
      </c>
      <c r="C111" s="36" t="s">
        <v>1616</v>
      </c>
      <c r="D111" s="36" t="s">
        <v>1617</v>
      </c>
      <c r="E111" s="37">
        <v>239478</v>
      </c>
      <c r="F111" s="37">
        <v>1</v>
      </c>
      <c r="G111" s="4">
        <f t="shared" si="75"/>
        <v>2</v>
      </c>
      <c r="H111" s="4">
        <f t="shared" si="76"/>
        <v>3</v>
      </c>
      <c r="I111" s="4">
        <f t="shared" si="77"/>
        <v>9</v>
      </c>
      <c r="J111" s="4">
        <f t="shared" si="78"/>
        <v>4</v>
      </c>
      <c r="K111" s="4">
        <f t="shared" si="79"/>
        <v>7</v>
      </c>
      <c r="L111" s="4">
        <f t="shared" si="80"/>
        <v>8</v>
      </c>
      <c r="M111" s="7">
        <v>2</v>
      </c>
      <c r="N111" s="36" t="s">
        <v>1618</v>
      </c>
      <c r="O111" s="22">
        <f t="shared" si="81"/>
        <v>10.45757490560675</v>
      </c>
      <c r="P111" s="7">
        <f t="shared" si="82"/>
        <v>1</v>
      </c>
      <c r="Q111" s="36" t="s">
        <v>1619</v>
      </c>
      <c r="R111" s="22">
        <f t="shared" si="83"/>
        <v>52.734834983554833</v>
      </c>
      <c r="S111" s="7">
        <f t="shared" si="84"/>
        <v>1</v>
      </c>
      <c r="T111" s="36" t="s">
        <v>1620</v>
      </c>
      <c r="U111" s="22">
        <f t="shared" si="85"/>
        <v>866.66666666666663</v>
      </c>
      <c r="V111" s="7">
        <f t="shared" si="86"/>
        <v>1</v>
      </c>
      <c r="W111" s="36" t="s">
        <v>1621</v>
      </c>
      <c r="X111" s="22">
        <f t="shared" si="87"/>
        <v>49.822915451602519</v>
      </c>
      <c r="Y111" s="7">
        <f t="shared" si="88"/>
        <v>1</v>
      </c>
      <c r="Z111" s="36" t="s">
        <v>1622</v>
      </c>
      <c r="AA111" s="22">
        <f t="shared" si="89"/>
        <v>47.754889084864956</v>
      </c>
      <c r="AB111" s="7">
        <f t="shared" si="90"/>
        <v>1</v>
      </c>
      <c r="AC111" s="36" t="s">
        <v>1623</v>
      </c>
      <c r="AD111" s="7">
        <f t="shared" si="91"/>
        <v>1</v>
      </c>
      <c r="AE111" s="36" t="s">
        <v>1624</v>
      </c>
      <c r="AF111" s="7">
        <f t="shared" si="92"/>
        <v>1</v>
      </c>
      <c r="AG111" s="36" t="s">
        <v>1625</v>
      </c>
      <c r="AH111" s="22">
        <f t="shared" si="93"/>
        <v>66.674486957878145</v>
      </c>
      <c r="AI111" s="7">
        <f t="shared" si="94"/>
        <v>1</v>
      </c>
      <c r="AJ111" s="36" t="s">
        <v>1626</v>
      </c>
      <c r="AK111" s="22">
        <f t="shared" si="95"/>
        <v>1577.393361200483</v>
      </c>
      <c r="AL111" s="7">
        <f t="shared" si="96"/>
        <v>1</v>
      </c>
      <c r="AM111" s="36">
        <v>24</v>
      </c>
      <c r="AN111" s="29">
        <f t="shared" si="100"/>
        <v>25</v>
      </c>
      <c r="AO111" s="39">
        <f t="shared" si="98"/>
        <v>-1</v>
      </c>
      <c r="AP111" s="54">
        <f t="shared" si="99"/>
        <v>10</v>
      </c>
    </row>
    <row r="112" spans="1:43" ht="12.75" x14ac:dyDescent="0.2">
      <c r="A112" s="34">
        <v>110</v>
      </c>
      <c r="B112" s="35">
        <v>41957.766281192125</v>
      </c>
      <c r="C112" s="36" t="s">
        <v>1638</v>
      </c>
      <c r="D112" s="36" t="s">
        <v>1639</v>
      </c>
      <c r="E112" s="37">
        <v>240058</v>
      </c>
      <c r="F112" s="37">
        <v>1</v>
      </c>
      <c r="G112" s="4">
        <f t="shared" si="75"/>
        <v>2</v>
      </c>
      <c r="H112" s="4">
        <f t="shared" si="76"/>
        <v>4</v>
      </c>
      <c r="I112" s="4">
        <f t="shared" si="77"/>
        <v>0</v>
      </c>
      <c r="J112" s="4">
        <f t="shared" si="78"/>
        <v>0</v>
      </c>
      <c r="K112" s="4">
        <f t="shared" si="79"/>
        <v>5</v>
      </c>
      <c r="L112" s="4">
        <f t="shared" si="80"/>
        <v>8</v>
      </c>
      <c r="M112" s="7">
        <v>2</v>
      </c>
      <c r="N112" s="36" t="s">
        <v>1640</v>
      </c>
      <c r="O112" s="22">
        <f t="shared" si="81"/>
        <v>10.45757490560675</v>
      </c>
      <c r="P112" s="7">
        <f t="shared" si="82"/>
        <v>1</v>
      </c>
      <c r="Q112" s="36" t="s">
        <v>1641</v>
      </c>
      <c r="R112" s="22">
        <f t="shared" si="83"/>
        <v>50.467471340379689</v>
      </c>
      <c r="S112" s="7">
        <f t="shared" si="84"/>
        <v>1</v>
      </c>
      <c r="T112" s="36" t="s">
        <v>1642</v>
      </c>
      <c r="U112" s="22">
        <f t="shared" si="85"/>
        <v>866.66666666666663</v>
      </c>
      <c r="V112" s="7">
        <f t="shared" si="86"/>
        <v>1</v>
      </c>
      <c r="W112" s="36" t="s">
        <v>1643</v>
      </c>
      <c r="X112" s="22">
        <f t="shared" si="87"/>
        <v>48.280287236002437</v>
      </c>
      <c r="Y112" s="7">
        <f t="shared" si="88"/>
        <v>1</v>
      </c>
      <c r="Z112" s="36" t="s">
        <v>1644</v>
      </c>
      <c r="AA112" s="22">
        <f t="shared" si="89"/>
        <v>49.989700043360187</v>
      </c>
      <c r="AB112" s="7">
        <f t="shared" si="90"/>
        <v>1</v>
      </c>
      <c r="AC112" s="36" t="s">
        <v>1645</v>
      </c>
      <c r="AD112" s="7">
        <f t="shared" si="91"/>
        <v>1</v>
      </c>
      <c r="AE112" s="36" t="s">
        <v>1646</v>
      </c>
      <c r="AF112" s="7">
        <f t="shared" si="92"/>
        <v>1</v>
      </c>
      <c r="AG112" s="36" t="s">
        <v>1647</v>
      </c>
      <c r="AH112" s="22">
        <f t="shared" si="93"/>
        <v>66.124925885724934</v>
      </c>
      <c r="AI112" s="7">
        <f t="shared" si="94"/>
        <v>1</v>
      </c>
      <c r="AJ112" s="36" t="s">
        <v>1648</v>
      </c>
      <c r="AK112" s="22">
        <f t="shared" si="95"/>
        <v>4988.1557874221971</v>
      </c>
      <c r="AL112" s="7">
        <f t="shared" si="96"/>
        <v>1</v>
      </c>
      <c r="AM112" s="36">
        <v>27</v>
      </c>
      <c r="AN112" s="29">
        <f t="shared" si="100"/>
        <v>28</v>
      </c>
      <c r="AO112" s="39">
        <f t="shared" si="98"/>
        <v>-1</v>
      </c>
      <c r="AP112" s="54">
        <f t="shared" si="99"/>
        <v>10</v>
      </c>
    </row>
    <row r="113" spans="1:42" ht="12.75" x14ac:dyDescent="0.2">
      <c r="A113" s="34">
        <v>111</v>
      </c>
      <c r="B113" s="35">
        <v>41957.766296435184</v>
      </c>
      <c r="C113" s="36" t="s">
        <v>1649</v>
      </c>
      <c r="D113" s="36" t="s">
        <v>1650</v>
      </c>
      <c r="E113" s="37">
        <v>254950</v>
      </c>
      <c r="F113" s="37">
        <v>1</v>
      </c>
      <c r="G113" s="4">
        <f t="shared" si="75"/>
        <v>2</v>
      </c>
      <c r="H113" s="4">
        <f t="shared" si="76"/>
        <v>5</v>
      </c>
      <c r="I113" s="4">
        <f t="shared" si="77"/>
        <v>4</v>
      </c>
      <c r="J113" s="4">
        <f t="shared" si="78"/>
        <v>9</v>
      </c>
      <c r="K113" s="4">
        <f t="shared" si="79"/>
        <v>5</v>
      </c>
      <c r="L113" s="4">
        <f t="shared" si="80"/>
        <v>0</v>
      </c>
      <c r="M113" s="7">
        <v>2</v>
      </c>
      <c r="N113" s="36" t="s">
        <v>1651</v>
      </c>
      <c r="O113" s="22">
        <f t="shared" si="81"/>
        <v>20</v>
      </c>
      <c r="P113" s="7">
        <f t="shared" si="82"/>
        <v>1</v>
      </c>
      <c r="Q113" s="36" t="s">
        <v>1652</v>
      </c>
      <c r="R113" s="22">
        <f t="shared" si="83"/>
        <v>53.355240493004018</v>
      </c>
      <c r="S113" s="7">
        <f t="shared" si="84"/>
        <v>1</v>
      </c>
      <c r="T113" s="36" t="s">
        <v>1653</v>
      </c>
      <c r="U113" s="22">
        <f t="shared" si="85"/>
        <v>1560</v>
      </c>
      <c r="V113" s="7">
        <f t="shared" si="86"/>
        <v>1</v>
      </c>
      <c r="W113" s="36" t="s">
        <v>1654</v>
      </c>
      <c r="X113" s="22">
        <f t="shared" si="87"/>
        <v>42.012149920125175</v>
      </c>
      <c r="Y113" s="7">
        <f t="shared" si="88"/>
        <v>1</v>
      </c>
      <c r="Z113" s="36" t="s">
        <v>1655</v>
      </c>
      <c r="AA113" s="22">
        <f t="shared" si="89"/>
        <v>45</v>
      </c>
      <c r="AB113" s="7">
        <f t="shared" si="90"/>
        <v>1</v>
      </c>
      <c r="AC113" s="36" t="s">
        <v>1656</v>
      </c>
      <c r="AD113" s="7">
        <f t="shared" si="91"/>
        <v>1</v>
      </c>
      <c r="AE113" s="36" t="s">
        <v>1657</v>
      </c>
      <c r="AF113" s="7">
        <f t="shared" si="92"/>
        <v>1</v>
      </c>
      <c r="AG113" s="36" t="s">
        <v>1658</v>
      </c>
      <c r="AH113" s="22">
        <f t="shared" si="93"/>
        <v>65.204085170000553</v>
      </c>
      <c r="AI113" s="7">
        <f t="shared" si="94"/>
        <v>1</v>
      </c>
      <c r="AJ113" s="36" t="s">
        <v>1659</v>
      </c>
      <c r="AK113" s="22">
        <f t="shared" si="95"/>
        <v>790.56941504209499</v>
      </c>
      <c r="AL113" s="7">
        <f t="shared" si="96"/>
        <v>1</v>
      </c>
      <c r="AM113" s="36">
        <v>18</v>
      </c>
      <c r="AN113" s="29">
        <f t="shared" si="100"/>
        <v>26</v>
      </c>
      <c r="AO113" s="39">
        <f t="shared" si="98"/>
        <v>-1</v>
      </c>
      <c r="AP113" s="54">
        <f t="shared" si="99"/>
        <v>10</v>
      </c>
    </row>
    <row r="114" spans="1:42" ht="12.75" x14ac:dyDescent="0.2">
      <c r="A114" s="34">
        <v>112</v>
      </c>
      <c r="B114" s="35">
        <v>41957.766467465277</v>
      </c>
      <c r="C114" s="36" t="s">
        <v>1671</v>
      </c>
      <c r="D114" s="36" t="s">
        <v>1672</v>
      </c>
      <c r="E114" s="37">
        <v>253562</v>
      </c>
      <c r="F114" s="37">
        <v>1</v>
      </c>
      <c r="G114" s="4">
        <f t="shared" si="75"/>
        <v>2</v>
      </c>
      <c r="H114" s="4">
        <f t="shared" si="76"/>
        <v>5</v>
      </c>
      <c r="I114" s="4">
        <f t="shared" si="77"/>
        <v>3</v>
      </c>
      <c r="J114" s="4">
        <f t="shared" si="78"/>
        <v>5</v>
      </c>
      <c r="K114" s="4">
        <f t="shared" si="79"/>
        <v>6</v>
      </c>
      <c r="L114" s="4">
        <f t="shared" si="80"/>
        <v>2</v>
      </c>
      <c r="M114" s="7">
        <v>2</v>
      </c>
      <c r="N114" s="36" t="s">
        <v>1673</v>
      </c>
      <c r="O114" s="22">
        <f t="shared" si="81"/>
        <v>15.228787452803376</v>
      </c>
      <c r="P114" s="7">
        <f t="shared" si="82"/>
        <v>1</v>
      </c>
      <c r="Q114" s="36" t="s">
        <v>1674</v>
      </c>
      <c r="R114" s="22">
        <f t="shared" si="83"/>
        <v>52.53082513263189</v>
      </c>
      <c r="S114" s="7">
        <f t="shared" si="84"/>
        <v>1</v>
      </c>
      <c r="T114" s="36" t="s">
        <v>1675</v>
      </c>
      <c r="U114" s="22">
        <f t="shared" si="85"/>
        <v>1300</v>
      </c>
      <c r="V114" s="7">
        <f t="shared" si="86"/>
        <v>1</v>
      </c>
      <c r="W114" s="36" t="s">
        <v>1676</v>
      </c>
      <c r="X114" s="22">
        <f t="shared" si="87"/>
        <v>42.889410833367812</v>
      </c>
      <c r="Y114" s="7">
        <f t="shared" si="88"/>
        <v>1</v>
      </c>
      <c r="Z114" s="36" t="s">
        <v>1677</v>
      </c>
      <c r="AA114" s="22">
        <f t="shared" si="89"/>
        <v>44.860566476931631</v>
      </c>
      <c r="AB114" s="7">
        <f t="shared" si="90"/>
        <v>1</v>
      </c>
      <c r="AC114" s="36" t="s">
        <v>1678</v>
      </c>
      <c r="AD114" s="7">
        <f t="shared" si="91"/>
        <v>1</v>
      </c>
      <c r="AE114" s="36" t="s">
        <v>1679</v>
      </c>
      <c r="AF114" s="7">
        <f t="shared" si="92"/>
        <v>1</v>
      </c>
      <c r="AG114" s="36" t="s">
        <v>1680</v>
      </c>
      <c r="AH114" s="22">
        <f t="shared" si="93"/>
        <v>63.187985143794883</v>
      </c>
      <c r="AI114" s="7">
        <f t="shared" si="94"/>
        <v>1</v>
      </c>
      <c r="AJ114" s="36" t="s">
        <v>1681</v>
      </c>
      <c r="AK114" s="22">
        <f t="shared" si="95"/>
        <v>396.22329811527851</v>
      </c>
      <c r="AL114" s="7">
        <f t="shared" si="96"/>
        <v>1</v>
      </c>
      <c r="AM114" s="36">
        <v>20</v>
      </c>
      <c r="AN114" s="29">
        <f t="shared" si="100"/>
        <v>25</v>
      </c>
      <c r="AO114" s="39">
        <f t="shared" si="98"/>
        <v>-1</v>
      </c>
      <c r="AP114" s="54">
        <f t="shared" si="99"/>
        <v>10</v>
      </c>
    </row>
    <row r="115" spans="1:42" ht="12.75" x14ac:dyDescent="0.2">
      <c r="A115" s="34">
        <v>113</v>
      </c>
      <c r="B115" s="35">
        <v>41957.766979687505</v>
      </c>
      <c r="C115" s="36" t="s">
        <v>1704</v>
      </c>
      <c r="D115" s="36" t="s">
        <v>1705</v>
      </c>
      <c r="E115" s="37">
        <v>242615</v>
      </c>
      <c r="F115" s="37">
        <v>1</v>
      </c>
      <c r="G115" s="4">
        <f t="shared" si="75"/>
        <v>2</v>
      </c>
      <c r="H115" s="4">
        <f t="shared" si="76"/>
        <v>4</v>
      </c>
      <c r="I115" s="4">
        <f t="shared" si="77"/>
        <v>2</v>
      </c>
      <c r="J115" s="4">
        <f t="shared" si="78"/>
        <v>6</v>
      </c>
      <c r="K115" s="4">
        <f t="shared" si="79"/>
        <v>1</v>
      </c>
      <c r="L115" s="4">
        <f t="shared" si="80"/>
        <v>5</v>
      </c>
      <c r="M115" s="7">
        <v>2</v>
      </c>
      <c r="N115" s="36" t="s">
        <v>1706</v>
      </c>
      <c r="O115" s="22">
        <f t="shared" si="81"/>
        <v>12.218487496163563</v>
      </c>
      <c r="P115" s="7">
        <f t="shared" si="82"/>
        <v>1</v>
      </c>
      <c r="Q115" s="36" t="s">
        <v>1707</v>
      </c>
      <c r="R115" s="22">
        <f t="shared" si="83"/>
        <v>50.981579345077733</v>
      </c>
      <c r="S115" s="7">
        <f t="shared" si="84"/>
        <v>1</v>
      </c>
      <c r="T115" s="36" t="s">
        <v>1708</v>
      </c>
      <c r="U115" s="22">
        <f t="shared" si="85"/>
        <v>1040</v>
      </c>
      <c r="V115" s="7">
        <f t="shared" si="86"/>
        <v>1</v>
      </c>
      <c r="W115" s="36" t="s">
        <v>1709</v>
      </c>
      <c r="X115" s="22">
        <f t="shared" si="87"/>
        <v>49.849465922316192</v>
      </c>
      <c r="Y115" s="7">
        <f t="shared" si="88"/>
        <v>1</v>
      </c>
      <c r="Z115" s="36" t="s">
        <v>1710</v>
      </c>
      <c r="AA115" s="22">
        <f t="shared" si="89"/>
        <v>53.622114391106003</v>
      </c>
      <c r="AB115" s="7">
        <f t="shared" si="90"/>
        <v>1</v>
      </c>
      <c r="AC115" s="36" t="s">
        <v>1711</v>
      </c>
      <c r="AD115" s="7">
        <f t="shared" si="91"/>
        <v>1</v>
      </c>
      <c r="AE115" s="36" t="s">
        <v>1712</v>
      </c>
      <c r="AF115" s="7">
        <f t="shared" si="92"/>
        <v>1</v>
      </c>
      <c r="AG115" s="36" t="s">
        <v>1713</v>
      </c>
      <c r="AH115" s="22">
        <f t="shared" si="93"/>
        <v>65.0580926160508</v>
      </c>
      <c r="AI115" s="7">
        <f t="shared" si="94"/>
        <v>1</v>
      </c>
      <c r="AJ115" s="36" t="s">
        <v>1714</v>
      </c>
      <c r="AK115" s="22">
        <f t="shared" si="95"/>
        <v>25000</v>
      </c>
      <c r="AL115" s="7">
        <f t="shared" si="96"/>
        <v>-1</v>
      </c>
      <c r="AM115" s="36">
        <v>32</v>
      </c>
      <c r="AN115" s="29">
        <f t="shared" si="100"/>
        <v>32</v>
      </c>
      <c r="AO115" s="39">
        <f t="shared" si="98"/>
        <v>1</v>
      </c>
      <c r="AP115" s="54">
        <f t="shared" si="99"/>
        <v>10</v>
      </c>
    </row>
    <row r="116" spans="1:42" ht="12.75" x14ac:dyDescent="0.2">
      <c r="A116" s="34">
        <v>114</v>
      </c>
      <c r="B116" s="35">
        <v>41957.767062430554</v>
      </c>
      <c r="C116" s="36" t="s">
        <v>1715</v>
      </c>
      <c r="D116" s="36" t="s">
        <v>1716</v>
      </c>
      <c r="E116" s="37">
        <v>239156</v>
      </c>
      <c r="F116" s="37">
        <v>1</v>
      </c>
      <c r="G116" s="4">
        <f t="shared" si="75"/>
        <v>2</v>
      </c>
      <c r="H116" s="4">
        <f t="shared" si="76"/>
        <v>3</v>
      </c>
      <c r="I116" s="4">
        <f t="shared" si="77"/>
        <v>9</v>
      </c>
      <c r="J116" s="4">
        <f t="shared" si="78"/>
        <v>1</v>
      </c>
      <c r="K116" s="4">
        <f t="shared" si="79"/>
        <v>5</v>
      </c>
      <c r="L116" s="4">
        <f t="shared" si="80"/>
        <v>6</v>
      </c>
      <c r="M116" s="7">
        <v>2</v>
      </c>
      <c r="N116" s="36" t="s">
        <v>1717</v>
      </c>
      <c r="O116" s="22">
        <f t="shared" si="81"/>
        <v>11.549019599857433</v>
      </c>
      <c r="P116" s="7">
        <f t="shared" si="82"/>
        <v>1</v>
      </c>
      <c r="Q116" s="36" t="s">
        <v>1718</v>
      </c>
      <c r="R116" s="22">
        <f t="shared" si="83"/>
        <v>50.813568504549096</v>
      </c>
      <c r="S116" s="7">
        <f t="shared" si="84"/>
        <v>1</v>
      </c>
      <c r="T116" s="36" t="s">
        <v>1719</v>
      </c>
      <c r="U116" s="22">
        <f t="shared" si="85"/>
        <v>975</v>
      </c>
      <c r="V116" s="7">
        <f t="shared" si="86"/>
        <v>1</v>
      </c>
      <c r="W116" s="36" t="s">
        <v>1720</v>
      </c>
      <c r="X116" s="22">
        <f t="shared" si="87"/>
        <v>49.090620908479714</v>
      </c>
      <c r="Y116" s="7">
        <f t="shared" si="88"/>
        <v>1</v>
      </c>
      <c r="Z116" s="36" t="s">
        <v>1721</v>
      </c>
      <c r="AA116" s="22">
        <f t="shared" si="89"/>
        <v>45.993976494308143</v>
      </c>
      <c r="AB116" s="7">
        <f t="shared" si="90"/>
        <v>1</v>
      </c>
      <c r="AC116" s="36" t="s">
        <v>1722</v>
      </c>
      <c r="AD116" s="7">
        <f t="shared" si="91"/>
        <v>1</v>
      </c>
      <c r="AE116" s="36" t="s">
        <v>1723</v>
      </c>
      <c r="AF116" s="7">
        <f t="shared" si="92"/>
        <v>1</v>
      </c>
      <c r="AG116" s="36" t="s">
        <v>1724</v>
      </c>
      <c r="AH116" s="22">
        <f t="shared" si="93"/>
        <v>64.510594915050888</v>
      </c>
      <c r="AI116" s="7">
        <f t="shared" si="94"/>
        <v>-1</v>
      </c>
      <c r="AJ116" s="36" t="s">
        <v>1725</v>
      </c>
      <c r="AK116" s="22">
        <f t="shared" si="95"/>
        <v>3147.3135294854228</v>
      </c>
      <c r="AL116" s="7">
        <f t="shared" si="96"/>
        <v>1</v>
      </c>
      <c r="AM116" s="36">
        <v>27</v>
      </c>
      <c r="AN116" s="29">
        <f t="shared" si="100"/>
        <v>27</v>
      </c>
      <c r="AO116" s="39">
        <f t="shared" si="98"/>
        <v>1</v>
      </c>
      <c r="AP116" s="54">
        <f t="shared" si="99"/>
        <v>10</v>
      </c>
    </row>
    <row r="117" spans="1:42" ht="12.75" x14ac:dyDescent="0.2">
      <c r="A117" s="34">
        <v>115</v>
      </c>
      <c r="B117" s="35">
        <v>41957.769057395832</v>
      </c>
      <c r="C117" s="36" t="s">
        <v>1809</v>
      </c>
      <c r="D117" s="36" t="s">
        <v>1810</v>
      </c>
      <c r="E117" s="37">
        <v>256146</v>
      </c>
      <c r="F117" s="37">
        <v>1</v>
      </c>
      <c r="G117" s="4">
        <f t="shared" si="75"/>
        <v>2</v>
      </c>
      <c r="H117" s="4">
        <f t="shared" si="76"/>
        <v>5</v>
      </c>
      <c r="I117" s="4">
        <f t="shared" si="77"/>
        <v>6</v>
      </c>
      <c r="J117" s="4">
        <f t="shared" si="78"/>
        <v>1</v>
      </c>
      <c r="K117" s="4">
        <f t="shared" si="79"/>
        <v>4</v>
      </c>
      <c r="L117" s="4">
        <f t="shared" si="80"/>
        <v>6</v>
      </c>
      <c r="M117" s="7">
        <v>2</v>
      </c>
      <c r="N117" s="36" t="s">
        <v>1811</v>
      </c>
      <c r="O117" s="22">
        <f t="shared" si="81"/>
        <v>11.549019599857433</v>
      </c>
      <c r="P117" s="7">
        <f t="shared" si="82"/>
        <v>1</v>
      </c>
      <c r="Q117" s="36" t="s">
        <v>1812</v>
      </c>
      <c r="R117" s="22">
        <f t="shared" si="83"/>
        <v>50.426977609051406</v>
      </c>
      <c r="S117" s="7">
        <f t="shared" si="84"/>
        <v>1</v>
      </c>
      <c r="T117" s="36" t="s">
        <v>1813</v>
      </c>
      <c r="U117" s="22">
        <f t="shared" si="85"/>
        <v>975</v>
      </c>
      <c r="V117" s="7">
        <f t="shared" si="86"/>
        <v>1</v>
      </c>
      <c r="W117" s="36" t="s">
        <v>1814</v>
      </c>
      <c r="X117" s="22">
        <f t="shared" si="87"/>
        <v>49.105753135702116</v>
      </c>
      <c r="Y117" s="7">
        <f t="shared" si="88"/>
        <v>1</v>
      </c>
      <c r="Z117" s="36" t="s">
        <v>1815</v>
      </c>
      <c r="AA117" s="22">
        <f t="shared" si="89"/>
        <v>47.740312677277188</v>
      </c>
      <c r="AB117" s="7">
        <f t="shared" si="90"/>
        <v>1</v>
      </c>
      <c r="AC117" s="36" t="s">
        <v>1816</v>
      </c>
      <c r="AD117" s="7">
        <f t="shared" si="91"/>
        <v>1</v>
      </c>
      <c r="AE117" s="36" t="s">
        <v>1817</v>
      </c>
      <c r="AF117" s="7">
        <f t="shared" si="92"/>
        <v>1</v>
      </c>
      <c r="AG117" s="36" t="s">
        <v>1818</v>
      </c>
      <c r="AH117" s="22">
        <f t="shared" si="93"/>
        <v>64.484168460424314</v>
      </c>
      <c r="AI117" s="7">
        <f t="shared" si="94"/>
        <v>1</v>
      </c>
      <c r="AJ117" s="36" t="s">
        <v>1819</v>
      </c>
      <c r="AK117" s="22">
        <f t="shared" si="95"/>
        <v>3147.3135294854228</v>
      </c>
      <c r="AL117" s="7">
        <f t="shared" si="96"/>
        <v>1</v>
      </c>
      <c r="AM117" s="36">
        <v>28</v>
      </c>
      <c r="AN117" s="29">
        <f t="shared" ref="AN117:AN148" si="101">INT((100+K117*10+L117)*10^(-(5+K117/2)/10))</f>
        <v>29</v>
      </c>
      <c r="AO117" s="39">
        <f t="shared" si="98"/>
        <v>-1</v>
      </c>
      <c r="AP117" s="54">
        <f t="shared" si="99"/>
        <v>10</v>
      </c>
    </row>
    <row r="118" spans="1:42" ht="12.75" x14ac:dyDescent="0.2">
      <c r="A118" s="34">
        <v>116</v>
      </c>
      <c r="B118" s="35">
        <v>41957.770242916667</v>
      </c>
      <c r="C118" s="36" t="s">
        <v>1886</v>
      </c>
      <c r="D118" s="36" t="s">
        <v>1887</v>
      </c>
      <c r="E118" s="37">
        <v>239471</v>
      </c>
      <c r="F118" s="37">
        <v>1</v>
      </c>
      <c r="G118" s="4">
        <f t="shared" si="75"/>
        <v>2</v>
      </c>
      <c r="H118" s="4">
        <f t="shared" si="76"/>
        <v>3</v>
      </c>
      <c r="I118" s="4">
        <f t="shared" si="77"/>
        <v>9</v>
      </c>
      <c r="J118" s="4">
        <f t="shared" si="78"/>
        <v>4</v>
      </c>
      <c r="K118" s="4">
        <f t="shared" si="79"/>
        <v>7</v>
      </c>
      <c r="L118" s="4">
        <f t="shared" si="80"/>
        <v>1</v>
      </c>
      <c r="M118" s="7">
        <v>2</v>
      </c>
      <c r="N118" s="36" t="s">
        <v>1888</v>
      </c>
      <c r="O118" s="22">
        <f t="shared" si="81"/>
        <v>16.989700043360187</v>
      </c>
      <c r="P118" s="7">
        <f t="shared" si="82"/>
        <v>1</v>
      </c>
      <c r="Q118" s="36" t="s">
        <v>1889</v>
      </c>
      <c r="R118" s="22">
        <f t="shared" si="83"/>
        <v>52.513324882681417</v>
      </c>
      <c r="S118" s="7">
        <f t="shared" si="84"/>
        <v>1</v>
      </c>
      <c r="T118" s="38" t="s">
        <v>1890</v>
      </c>
      <c r="U118" s="22">
        <f t="shared" si="85"/>
        <v>1418.1818181818182</v>
      </c>
      <c r="V118" s="7">
        <f t="shared" si="86"/>
        <v>1</v>
      </c>
      <c r="W118" s="36" t="s">
        <v>1891</v>
      </c>
      <c r="X118" s="22">
        <f t="shared" si="87"/>
        <v>42.822915451602519</v>
      </c>
      <c r="Y118" s="7">
        <f t="shared" si="88"/>
        <v>1</v>
      </c>
      <c r="Z118" s="36" t="s">
        <v>1892</v>
      </c>
      <c r="AA118" s="22">
        <f t="shared" si="89"/>
        <v>40.754889084864956</v>
      </c>
      <c r="AB118" s="7">
        <f t="shared" si="90"/>
        <v>1</v>
      </c>
      <c r="AC118" s="36" t="s">
        <v>1893</v>
      </c>
      <c r="AD118" s="7">
        <f t="shared" si="91"/>
        <v>1</v>
      </c>
      <c r="AE118" s="36" t="s">
        <v>1894</v>
      </c>
      <c r="AF118" s="7">
        <f t="shared" si="92"/>
        <v>1</v>
      </c>
      <c r="AG118" s="36" t="s">
        <v>1895</v>
      </c>
      <c r="AH118" s="22">
        <f t="shared" si="93"/>
        <v>62.314041015199294</v>
      </c>
      <c r="AI118" s="7">
        <f t="shared" si="94"/>
        <v>1</v>
      </c>
      <c r="AJ118" s="36" t="s">
        <v>1896</v>
      </c>
      <c r="AK118" s="22">
        <f t="shared" si="95"/>
        <v>314.73135294854194</v>
      </c>
      <c r="AL118" s="7">
        <f t="shared" si="96"/>
        <v>1</v>
      </c>
      <c r="AM118" s="36">
        <v>23</v>
      </c>
      <c r="AN118" s="29">
        <f t="shared" si="101"/>
        <v>24</v>
      </c>
      <c r="AO118" s="39">
        <f t="shared" si="98"/>
        <v>-1</v>
      </c>
      <c r="AP118" s="54">
        <f t="shared" si="99"/>
        <v>10</v>
      </c>
    </row>
    <row r="119" spans="1:42" ht="12.75" x14ac:dyDescent="0.2">
      <c r="A119" s="34">
        <v>117</v>
      </c>
      <c r="B119" s="35">
        <v>41957.771144050923</v>
      </c>
      <c r="C119" s="36" t="s">
        <v>1897</v>
      </c>
      <c r="D119" s="36" t="s">
        <v>1898</v>
      </c>
      <c r="E119" s="37">
        <v>239167</v>
      </c>
      <c r="F119" s="37">
        <v>1</v>
      </c>
      <c r="G119" s="4">
        <f t="shared" si="75"/>
        <v>2</v>
      </c>
      <c r="H119" s="4">
        <f t="shared" si="76"/>
        <v>3</v>
      </c>
      <c r="I119" s="4">
        <f t="shared" si="77"/>
        <v>9</v>
      </c>
      <c r="J119" s="4">
        <f t="shared" si="78"/>
        <v>1</v>
      </c>
      <c r="K119" s="4">
        <f t="shared" si="79"/>
        <v>6</v>
      </c>
      <c r="L119" s="4">
        <f t="shared" si="80"/>
        <v>7</v>
      </c>
      <c r="M119" s="7">
        <v>2</v>
      </c>
      <c r="N119" s="36" t="s">
        <v>1899</v>
      </c>
      <c r="O119" s="22">
        <f t="shared" si="81"/>
        <v>10.969100130080564</v>
      </c>
      <c r="P119" s="7">
        <f t="shared" si="82"/>
        <v>1</v>
      </c>
      <c r="Q119" s="36" t="s">
        <v>1900</v>
      </c>
      <c r="R119" s="22">
        <f t="shared" si="83"/>
        <v>51.219300250310127</v>
      </c>
      <c r="S119" s="7">
        <f t="shared" si="84"/>
        <v>1</v>
      </c>
      <c r="T119" s="36" t="s">
        <v>1901</v>
      </c>
      <c r="U119" s="22">
        <f t="shared" si="85"/>
        <v>917.64705882352939</v>
      </c>
      <c r="V119" s="7">
        <f t="shared" si="86"/>
        <v>1</v>
      </c>
      <c r="W119" s="36" t="s">
        <v>1902</v>
      </c>
      <c r="X119" s="22">
        <f t="shared" si="87"/>
        <v>49.396406820895024</v>
      </c>
      <c r="Y119" s="7">
        <f t="shared" si="88"/>
        <v>-1</v>
      </c>
      <c r="Z119" s="36" t="s">
        <v>1903</v>
      </c>
      <c r="AA119" s="22">
        <f t="shared" si="89"/>
        <v>45.993976494308143</v>
      </c>
      <c r="AB119" s="7">
        <f t="shared" si="90"/>
        <v>1</v>
      </c>
      <c r="AC119" s="36" t="s">
        <v>1904</v>
      </c>
      <c r="AD119" s="7">
        <f t="shared" si="91"/>
        <v>1</v>
      </c>
      <c r="AE119" s="36" t="s">
        <v>1905</v>
      </c>
      <c r="AF119" s="7">
        <f t="shared" si="92"/>
        <v>1</v>
      </c>
      <c r="AG119" s="42" t="s">
        <v>1906</v>
      </c>
      <c r="AH119" s="22">
        <f t="shared" si="93"/>
        <v>65.375854511752934</v>
      </c>
      <c r="AI119" s="7">
        <v>1</v>
      </c>
      <c r="AJ119" s="36" t="s">
        <v>1907</v>
      </c>
      <c r="AK119" s="22">
        <f t="shared" si="95"/>
        <v>1252.9680840681817</v>
      </c>
      <c r="AL119" s="7">
        <f t="shared" si="96"/>
        <v>1</v>
      </c>
      <c r="AM119" s="36">
        <v>26</v>
      </c>
      <c r="AN119" s="29">
        <f t="shared" si="101"/>
        <v>26</v>
      </c>
      <c r="AO119" s="39">
        <f t="shared" si="98"/>
        <v>1</v>
      </c>
      <c r="AP119" s="54">
        <f t="shared" si="99"/>
        <v>10</v>
      </c>
    </row>
    <row r="120" spans="1:42" ht="12.75" x14ac:dyDescent="0.2">
      <c r="A120" s="34">
        <v>118</v>
      </c>
      <c r="B120" s="35">
        <v>41957.73056481481</v>
      </c>
      <c r="C120" s="36" t="s">
        <v>46</v>
      </c>
      <c r="D120" s="36" t="s">
        <v>47</v>
      </c>
      <c r="E120" s="37">
        <v>211488</v>
      </c>
      <c r="F120" s="37">
        <v>1</v>
      </c>
      <c r="G120" s="4">
        <f t="shared" si="75"/>
        <v>2</v>
      </c>
      <c r="H120" s="4">
        <f t="shared" si="76"/>
        <v>1</v>
      </c>
      <c r="I120" s="4">
        <f t="shared" si="77"/>
        <v>1</v>
      </c>
      <c r="J120" s="4">
        <f t="shared" si="78"/>
        <v>4</v>
      </c>
      <c r="K120" s="4">
        <f t="shared" si="79"/>
        <v>8</v>
      </c>
      <c r="L120" s="4">
        <f t="shared" si="80"/>
        <v>8</v>
      </c>
      <c r="M120" s="7">
        <v>2</v>
      </c>
      <c r="N120" s="38" t="s">
        <v>48</v>
      </c>
      <c r="O120" s="22">
        <f t="shared" si="81"/>
        <v>10.45757490560675</v>
      </c>
      <c r="P120" s="7">
        <f t="shared" si="82"/>
        <v>-1</v>
      </c>
      <c r="Q120" s="38" t="s">
        <v>49</v>
      </c>
      <c r="R120" s="22">
        <f t="shared" si="83"/>
        <v>53.076883371708945</v>
      </c>
      <c r="S120" s="7">
        <f t="shared" si="84"/>
        <v>1</v>
      </c>
      <c r="T120" s="38" t="s">
        <v>50</v>
      </c>
      <c r="U120" s="22">
        <f t="shared" si="85"/>
        <v>866.66666666666663</v>
      </c>
      <c r="V120" s="7">
        <f t="shared" si="86"/>
        <v>1</v>
      </c>
      <c r="W120" s="38" t="s">
        <v>51</v>
      </c>
      <c r="X120" s="22">
        <f t="shared" si="87"/>
        <v>46.918089765822543</v>
      </c>
      <c r="Y120" s="7">
        <f t="shared" si="88"/>
        <v>1</v>
      </c>
      <c r="Z120" s="38" t="s">
        <v>52</v>
      </c>
      <c r="AA120" s="22">
        <f t="shared" si="89"/>
        <v>49.128498242810998</v>
      </c>
      <c r="AB120" s="7">
        <f t="shared" si="90"/>
        <v>1</v>
      </c>
      <c r="AC120" s="36" t="s">
        <v>53</v>
      </c>
      <c r="AD120" s="7">
        <f t="shared" si="91"/>
        <v>1</v>
      </c>
      <c r="AE120" s="36" t="s">
        <v>54</v>
      </c>
      <c r="AF120" s="7">
        <f t="shared" si="92"/>
        <v>1</v>
      </c>
      <c r="AG120" s="38" t="s">
        <v>55</v>
      </c>
      <c r="AH120" s="22">
        <f t="shared" si="93"/>
        <v>66.706309651590473</v>
      </c>
      <c r="AI120" s="7">
        <f t="shared" ref="AI120:AI161" si="102">IF(AG120="",0,IF(EXACT(RIGHT(AG120,5),"dB(A)"),IF(ABS(VALUE(LEFT(AG120,FIND(" ",AG120,1)))-AH120)&lt;=0.5,1,-1),-1))</f>
        <v>1</v>
      </c>
      <c r="AJ120" s="40"/>
      <c r="AK120" s="22">
        <f t="shared" si="95"/>
        <v>498.81557874222005</v>
      </c>
      <c r="AL120" s="7">
        <f t="shared" si="96"/>
        <v>0</v>
      </c>
      <c r="AM120" s="36">
        <v>23</v>
      </c>
      <c r="AN120" s="29">
        <f t="shared" si="101"/>
        <v>23</v>
      </c>
      <c r="AO120" s="39">
        <f t="shared" si="98"/>
        <v>1</v>
      </c>
      <c r="AP120" s="54">
        <f t="shared" si="99"/>
        <v>9</v>
      </c>
    </row>
    <row r="121" spans="1:42" ht="12.75" x14ac:dyDescent="0.2">
      <c r="A121" s="34">
        <v>119</v>
      </c>
      <c r="B121" s="35">
        <v>41957.750043981483</v>
      </c>
      <c r="C121" s="36" t="s">
        <v>565</v>
      </c>
      <c r="D121" s="36" t="s">
        <v>566</v>
      </c>
      <c r="E121" s="37">
        <v>233602</v>
      </c>
      <c r="F121" s="37">
        <v>1</v>
      </c>
      <c r="G121" s="4">
        <f t="shared" si="75"/>
        <v>2</v>
      </c>
      <c r="H121" s="4">
        <f t="shared" si="76"/>
        <v>3</v>
      </c>
      <c r="I121" s="4">
        <f t="shared" si="77"/>
        <v>3</v>
      </c>
      <c r="J121" s="4">
        <f t="shared" si="78"/>
        <v>6</v>
      </c>
      <c r="K121" s="4">
        <f t="shared" si="79"/>
        <v>0</v>
      </c>
      <c r="L121" s="4">
        <f t="shared" si="80"/>
        <v>2</v>
      </c>
      <c r="M121" s="7">
        <v>2</v>
      </c>
      <c r="N121" s="36" t="s">
        <v>567</v>
      </c>
      <c r="O121" s="22">
        <f t="shared" si="81"/>
        <v>15.228787452803376</v>
      </c>
      <c r="P121" s="7">
        <f t="shared" si="82"/>
        <v>1</v>
      </c>
      <c r="Q121" s="36" t="s">
        <v>568</v>
      </c>
      <c r="R121" s="22">
        <f t="shared" si="83"/>
        <v>50.406494348348829</v>
      </c>
      <c r="S121" s="7">
        <f t="shared" si="84"/>
        <v>1</v>
      </c>
      <c r="T121" s="36" t="s">
        <v>569</v>
      </c>
      <c r="U121" s="22">
        <f t="shared" si="85"/>
        <v>1300</v>
      </c>
      <c r="V121" s="7">
        <f t="shared" si="86"/>
        <v>1</v>
      </c>
      <c r="W121" s="38" t="s">
        <v>570</v>
      </c>
      <c r="X121" s="22">
        <f t="shared" si="87"/>
        <v>48.386888866901231</v>
      </c>
      <c r="Y121" s="7">
        <f t="shared" si="88"/>
        <v>1</v>
      </c>
      <c r="Z121" s="38" t="s">
        <v>571</v>
      </c>
      <c r="AA121" s="22">
        <f t="shared" si="89"/>
        <v>51.274493328513884</v>
      </c>
      <c r="AB121" s="7">
        <f t="shared" si="90"/>
        <v>1</v>
      </c>
      <c r="AC121" s="36" t="s">
        <v>572</v>
      </c>
      <c r="AD121" s="7">
        <f t="shared" si="91"/>
        <v>1</v>
      </c>
      <c r="AE121" s="40"/>
      <c r="AF121" s="7">
        <f t="shared" si="92"/>
        <v>0</v>
      </c>
      <c r="AG121" s="38" t="s">
        <v>573</v>
      </c>
      <c r="AH121" s="22">
        <f t="shared" si="93"/>
        <v>63.575341292676441</v>
      </c>
      <c r="AI121" s="7">
        <f t="shared" si="102"/>
        <v>1</v>
      </c>
      <c r="AJ121" s="40"/>
      <c r="AK121" s="22">
        <f t="shared" si="95"/>
        <v>12529.680840681822</v>
      </c>
      <c r="AL121" s="7">
        <f t="shared" si="96"/>
        <v>0</v>
      </c>
      <c r="AM121" s="40"/>
      <c r="AN121" s="29">
        <f t="shared" si="101"/>
        <v>32</v>
      </c>
      <c r="AO121" s="39">
        <f t="shared" si="98"/>
        <v>0</v>
      </c>
      <c r="AP121" s="54">
        <f t="shared" si="99"/>
        <v>9</v>
      </c>
    </row>
    <row r="122" spans="1:42" ht="12.75" x14ac:dyDescent="0.2">
      <c r="A122" s="34">
        <v>120</v>
      </c>
      <c r="B122" s="35">
        <v>41957.762272893517</v>
      </c>
      <c r="C122" s="36" t="s">
        <v>1107</v>
      </c>
      <c r="D122" s="36" t="s">
        <v>1108</v>
      </c>
      <c r="E122" s="37">
        <v>253884</v>
      </c>
      <c r="F122" s="37">
        <v>1</v>
      </c>
      <c r="G122" s="4">
        <f t="shared" si="75"/>
        <v>2</v>
      </c>
      <c r="H122" s="4">
        <f t="shared" si="76"/>
        <v>5</v>
      </c>
      <c r="I122" s="4">
        <f t="shared" si="77"/>
        <v>3</v>
      </c>
      <c r="J122" s="4">
        <f t="shared" si="78"/>
        <v>8</v>
      </c>
      <c r="K122" s="4">
        <f t="shared" si="79"/>
        <v>8</v>
      </c>
      <c r="L122" s="4">
        <f t="shared" si="80"/>
        <v>4</v>
      </c>
      <c r="M122" s="7">
        <v>2</v>
      </c>
      <c r="N122" s="36" t="s">
        <v>1109</v>
      </c>
      <c r="O122" s="22">
        <f t="shared" si="81"/>
        <v>13.010299956639813</v>
      </c>
      <c r="P122" s="7">
        <f t="shared" si="82"/>
        <v>1</v>
      </c>
      <c r="Q122" s="36" t="s">
        <v>1110</v>
      </c>
      <c r="R122" s="22">
        <f t="shared" si="83"/>
        <v>54.254216556125371</v>
      </c>
      <c r="S122" s="7">
        <f t="shared" si="84"/>
        <v>-1</v>
      </c>
      <c r="T122" s="36" t="s">
        <v>1111</v>
      </c>
      <c r="U122" s="22">
        <f t="shared" si="85"/>
        <v>1114.2857142857142</v>
      </c>
      <c r="V122" s="7">
        <f t="shared" si="86"/>
        <v>1</v>
      </c>
      <c r="W122" s="36" t="s">
        <v>1112</v>
      </c>
      <c r="X122" s="22">
        <f t="shared" si="87"/>
        <v>43.747832116470185</v>
      </c>
      <c r="Y122" s="7">
        <f t="shared" si="88"/>
        <v>1</v>
      </c>
      <c r="Z122" s="36" t="s">
        <v>1113</v>
      </c>
      <c r="AA122" s="22">
        <f t="shared" si="89"/>
        <v>46</v>
      </c>
      <c r="AB122" s="7">
        <f t="shared" si="90"/>
        <v>1</v>
      </c>
      <c r="AC122" s="36" t="s">
        <v>1114</v>
      </c>
      <c r="AD122" s="7">
        <f t="shared" si="91"/>
        <v>1</v>
      </c>
      <c r="AE122" s="36" t="s">
        <v>1115</v>
      </c>
      <c r="AF122" s="7">
        <f t="shared" si="92"/>
        <v>1</v>
      </c>
      <c r="AG122" s="36" t="s">
        <v>1116</v>
      </c>
      <c r="AH122" s="22">
        <f t="shared" si="93"/>
        <v>65.722592210371545</v>
      </c>
      <c r="AI122" s="7">
        <f t="shared" si="102"/>
        <v>1</v>
      </c>
      <c r="AJ122" s="36" t="s">
        <v>1117</v>
      </c>
      <c r="AK122" s="22">
        <f t="shared" si="95"/>
        <v>198.58205868107029</v>
      </c>
      <c r="AL122" s="7">
        <f t="shared" si="96"/>
        <v>1</v>
      </c>
      <c r="AM122" s="40"/>
      <c r="AN122" s="29">
        <f t="shared" si="101"/>
        <v>23</v>
      </c>
      <c r="AO122" s="39">
        <f t="shared" si="98"/>
        <v>0</v>
      </c>
      <c r="AP122" s="54">
        <f t="shared" si="99"/>
        <v>9</v>
      </c>
    </row>
    <row r="123" spans="1:42" ht="12.75" x14ac:dyDescent="0.2">
      <c r="A123" s="34">
        <v>121</v>
      </c>
      <c r="B123" s="35">
        <v>41957.762436006939</v>
      </c>
      <c r="C123" s="36" t="s">
        <v>1140</v>
      </c>
      <c r="D123" s="36" t="s">
        <v>1141</v>
      </c>
      <c r="E123" s="37">
        <v>239616</v>
      </c>
      <c r="F123" s="37">
        <v>1</v>
      </c>
      <c r="G123" s="4">
        <f t="shared" si="75"/>
        <v>2</v>
      </c>
      <c r="H123" s="4">
        <f t="shared" si="76"/>
        <v>3</v>
      </c>
      <c r="I123" s="4">
        <f t="shared" si="77"/>
        <v>9</v>
      </c>
      <c r="J123" s="4">
        <f t="shared" si="78"/>
        <v>6</v>
      </c>
      <c r="K123" s="4">
        <f t="shared" si="79"/>
        <v>1</v>
      </c>
      <c r="L123" s="4">
        <f t="shared" si="80"/>
        <v>6</v>
      </c>
      <c r="M123" s="7">
        <v>2</v>
      </c>
      <c r="N123" s="36" t="s">
        <v>1142</v>
      </c>
      <c r="O123" s="22">
        <f t="shared" si="81"/>
        <v>11.549019599857433</v>
      </c>
      <c r="P123" s="7">
        <f t="shared" si="82"/>
        <v>1</v>
      </c>
      <c r="Q123" s="38" t="s">
        <v>1143</v>
      </c>
      <c r="R123" s="22">
        <f t="shared" si="83"/>
        <v>51.021885169784227</v>
      </c>
      <c r="S123" s="7">
        <f t="shared" si="84"/>
        <v>1</v>
      </c>
      <c r="T123" s="36" t="s">
        <v>1144</v>
      </c>
      <c r="U123" s="22">
        <f t="shared" si="85"/>
        <v>975</v>
      </c>
      <c r="V123" s="7">
        <f t="shared" si="86"/>
        <v>1</v>
      </c>
      <c r="W123" s="36" t="s">
        <v>1145</v>
      </c>
      <c r="X123" s="22">
        <f t="shared" si="87"/>
        <v>52.768321184705322</v>
      </c>
      <c r="Y123" s="7">
        <f t="shared" si="88"/>
        <v>1</v>
      </c>
      <c r="Z123" s="36" t="s">
        <v>1146</v>
      </c>
      <c r="AA123" s="22">
        <f t="shared" si="89"/>
        <v>52.626390842053958</v>
      </c>
      <c r="AB123" s="7">
        <f t="shared" si="90"/>
        <v>1</v>
      </c>
      <c r="AC123" s="36" t="s">
        <v>1147</v>
      </c>
      <c r="AD123" s="7">
        <f t="shared" si="91"/>
        <v>1</v>
      </c>
      <c r="AE123" s="36" t="s">
        <v>1148</v>
      </c>
      <c r="AF123" s="7">
        <f t="shared" si="92"/>
        <v>1</v>
      </c>
      <c r="AG123" s="36" t="s">
        <v>1149</v>
      </c>
      <c r="AH123" s="22">
        <f t="shared" si="93"/>
        <v>65.661417327390325</v>
      </c>
      <c r="AI123" s="7">
        <f t="shared" si="102"/>
        <v>1</v>
      </c>
      <c r="AJ123" s="36" t="s">
        <v>1150</v>
      </c>
      <c r="AK123" s="22">
        <f t="shared" si="95"/>
        <v>31473.13529485415</v>
      </c>
      <c r="AL123" s="7">
        <f t="shared" si="96"/>
        <v>-1</v>
      </c>
      <c r="AM123" s="40"/>
      <c r="AN123" s="29">
        <f t="shared" si="101"/>
        <v>32</v>
      </c>
      <c r="AO123" s="39">
        <f t="shared" si="98"/>
        <v>0</v>
      </c>
      <c r="AP123" s="54">
        <f t="shared" si="99"/>
        <v>9</v>
      </c>
    </row>
    <row r="124" spans="1:42" ht="12.75" x14ac:dyDescent="0.2">
      <c r="A124" s="34">
        <v>122</v>
      </c>
      <c r="B124" s="35">
        <v>41957.762618935179</v>
      </c>
      <c r="C124" s="36" t="s">
        <v>1216</v>
      </c>
      <c r="D124" s="36" t="s">
        <v>1217</v>
      </c>
      <c r="E124" s="37">
        <v>239475</v>
      </c>
      <c r="F124" s="37">
        <v>1</v>
      </c>
      <c r="G124" s="4">
        <f t="shared" si="75"/>
        <v>2</v>
      </c>
      <c r="H124" s="4">
        <f t="shared" si="76"/>
        <v>3</v>
      </c>
      <c r="I124" s="4">
        <f t="shared" si="77"/>
        <v>9</v>
      </c>
      <c r="J124" s="4">
        <f t="shared" si="78"/>
        <v>4</v>
      </c>
      <c r="K124" s="4">
        <f t="shared" si="79"/>
        <v>7</v>
      </c>
      <c r="L124" s="4">
        <f t="shared" si="80"/>
        <v>5</v>
      </c>
      <c r="M124" s="7">
        <v>2</v>
      </c>
      <c r="N124" s="36" t="s">
        <v>1218</v>
      </c>
      <c r="O124" s="22">
        <f t="shared" si="81"/>
        <v>12.218487496163563</v>
      </c>
      <c r="P124" s="7">
        <f t="shared" si="82"/>
        <v>1</v>
      </c>
      <c r="Q124" s="36" t="s">
        <v>1219</v>
      </c>
      <c r="R124" s="22">
        <f t="shared" si="83"/>
        <v>52.640592941798573</v>
      </c>
      <c r="S124" s="7">
        <f t="shared" si="84"/>
        <v>1</v>
      </c>
      <c r="T124" s="36" t="s">
        <v>1220</v>
      </c>
      <c r="U124" s="22">
        <f t="shared" si="85"/>
        <v>1040</v>
      </c>
      <c r="V124" s="7">
        <f t="shared" si="86"/>
        <v>1</v>
      </c>
      <c r="W124" s="36" t="s">
        <v>1221</v>
      </c>
      <c r="X124" s="22">
        <f t="shared" si="87"/>
        <v>46.822915451602519</v>
      </c>
      <c r="Y124" s="7">
        <f t="shared" si="88"/>
        <v>-1</v>
      </c>
      <c r="Z124" s="36" t="s">
        <v>1222</v>
      </c>
      <c r="AA124" s="22">
        <f t="shared" si="89"/>
        <v>44.754889084864956</v>
      </c>
      <c r="AB124" s="7">
        <f t="shared" si="90"/>
        <v>1</v>
      </c>
      <c r="AC124" s="36" t="s">
        <v>1223</v>
      </c>
      <c r="AD124" s="7">
        <f t="shared" si="91"/>
        <v>1</v>
      </c>
      <c r="AE124" s="36" t="s">
        <v>1224</v>
      </c>
      <c r="AF124" s="7">
        <f t="shared" si="92"/>
        <v>1</v>
      </c>
      <c r="AG124" s="36" t="s">
        <v>1225</v>
      </c>
      <c r="AH124" s="22">
        <f t="shared" si="93"/>
        <v>64.493290129616241</v>
      </c>
      <c r="AI124" s="7">
        <f t="shared" si="102"/>
        <v>1</v>
      </c>
      <c r="AJ124" s="36" t="s">
        <v>1226</v>
      </c>
      <c r="AK124" s="22">
        <f t="shared" si="95"/>
        <v>790.56941504209499</v>
      </c>
      <c r="AL124" s="7">
        <f t="shared" si="96"/>
        <v>1</v>
      </c>
      <c r="AM124" s="40"/>
      <c r="AN124" s="29">
        <f t="shared" si="101"/>
        <v>24</v>
      </c>
      <c r="AO124" s="39">
        <f t="shared" si="98"/>
        <v>0</v>
      </c>
      <c r="AP124" s="54">
        <f t="shared" si="99"/>
        <v>9</v>
      </c>
    </row>
    <row r="125" spans="1:42" ht="12.75" x14ac:dyDescent="0.2">
      <c r="A125" s="34">
        <v>123</v>
      </c>
      <c r="B125" s="35">
        <v>41957.762918321758</v>
      </c>
      <c r="C125" s="36" t="s">
        <v>1227</v>
      </c>
      <c r="D125" s="36" t="s">
        <v>1228</v>
      </c>
      <c r="E125" s="37">
        <v>243632</v>
      </c>
      <c r="F125" s="37">
        <v>1</v>
      </c>
      <c r="G125" s="4">
        <f t="shared" si="75"/>
        <v>2</v>
      </c>
      <c r="H125" s="4">
        <f t="shared" si="76"/>
        <v>4</v>
      </c>
      <c r="I125" s="4">
        <f t="shared" si="77"/>
        <v>3</v>
      </c>
      <c r="J125" s="4">
        <f t="shared" si="78"/>
        <v>6</v>
      </c>
      <c r="K125" s="4">
        <f t="shared" si="79"/>
        <v>3</v>
      </c>
      <c r="L125" s="4">
        <f t="shared" si="80"/>
        <v>2</v>
      </c>
      <c r="M125" s="7">
        <v>2</v>
      </c>
      <c r="N125" s="36" t="s">
        <v>1229</v>
      </c>
      <c r="O125" s="22">
        <f t="shared" si="81"/>
        <v>15.228787452803376</v>
      </c>
      <c r="P125" s="7">
        <f t="shared" si="82"/>
        <v>1</v>
      </c>
      <c r="Q125" s="36" t="s">
        <v>1230</v>
      </c>
      <c r="R125" s="22">
        <f t="shared" si="83"/>
        <v>51.708874667613145</v>
      </c>
      <c r="S125" s="7">
        <f t="shared" si="84"/>
        <v>1</v>
      </c>
      <c r="T125" s="36" t="s">
        <v>1231</v>
      </c>
      <c r="U125" s="22">
        <f t="shared" si="85"/>
        <v>1300</v>
      </c>
      <c r="V125" s="7">
        <f t="shared" si="86"/>
        <v>1</v>
      </c>
      <c r="W125" s="36" t="s">
        <v>1232</v>
      </c>
      <c r="X125" s="22">
        <f t="shared" si="87"/>
        <v>45.206255517273618</v>
      </c>
      <c r="Y125" s="7">
        <f t="shared" si="88"/>
        <v>-1</v>
      </c>
      <c r="Z125" s="36" t="s">
        <v>1233</v>
      </c>
      <c r="AA125" s="22">
        <f t="shared" si="89"/>
        <v>48.274493328513884</v>
      </c>
      <c r="AB125" s="7">
        <f t="shared" si="90"/>
        <v>1</v>
      </c>
      <c r="AC125" s="36" t="s">
        <v>1234</v>
      </c>
      <c r="AD125" s="7">
        <f t="shared" si="91"/>
        <v>1</v>
      </c>
      <c r="AE125" s="36" t="s">
        <v>1235</v>
      </c>
      <c r="AF125" s="7">
        <f t="shared" si="92"/>
        <v>1</v>
      </c>
      <c r="AG125" s="36" t="s">
        <v>1236</v>
      </c>
      <c r="AH125" s="22">
        <f t="shared" si="93"/>
        <v>63.625059813381768</v>
      </c>
      <c r="AI125" s="7">
        <f t="shared" si="102"/>
        <v>1</v>
      </c>
      <c r="AJ125" s="40"/>
      <c r="AK125" s="22">
        <f t="shared" si="95"/>
        <v>3962.2329811527861</v>
      </c>
      <c r="AL125" s="7">
        <f t="shared" si="96"/>
        <v>0</v>
      </c>
      <c r="AM125" s="36">
        <v>29</v>
      </c>
      <c r="AN125" s="29">
        <f t="shared" si="101"/>
        <v>29</v>
      </c>
      <c r="AO125" s="39">
        <f t="shared" si="98"/>
        <v>1</v>
      </c>
      <c r="AP125" s="54">
        <f t="shared" si="99"/>
        <v>9</v>
      </c>
    </row>
    <row r="126" spans="1:42" ht="12.75" x14ac:dyDescent="0.2">
      <c r="A126" s="34">
        <v>124</v>
      </c>
      <c r="B126" s="35">
        <v>41957.76294818287</v>
      </c>
      <c r="C126" s="36" t="s">
        <v>1237</v>
      </c>
      <c r="D126" s="36" t="s">
        <v>1238</v>
      </c>
      <c r="E126" s="37">
        <v>240215</v>
      </c>
      <c r="F126" s="37">
        <v>1</v>
      </c>
      <c r="G126" s="4">
        <f t="shared" si="75"/>
        <v>2</v>
      </c>
      <c r="H126" s="4">
        <f t="shared" si="76"/>
        <v>4</v>
      </c>
      <c r="I126" s="4">
        <f t="shared" si="77"/>
        <v>0</v>
      </c>
      <c r="J126" s="4">
        <f t="shared" si="78"/>
        <v>2</v>
      </c>
      <c r="K126" s="4">
        <f t="shared" si="79"/>
        <v>1</v>
      </c>
      <c r="L126" s="4">
        <f t="shared" si="80"/>
        <v>5</v>
      </c>
      <c r="M126" s="7">
        <v>2</v>
      </c>
      <c r="N126" s="36" t="s">
        <v>1239</v>
      </c>
      <c r="O126" s="22">
        <f t="shared" si="81"/>
        <v>12.218487496163563</v>
      </c>
      <c r="P126" s="7">
        <f t="shared" si="82"/>
        <v>1</v>
      </c>
      <c r="Q126" s="38" t="s">
        <v>1240</v>
      </c>
      <c r="R126" s="22">
        <f t="shared" si="83"/>
        <v>49.536614672014323</v>
      </c>
      <c r="S126" s="7">
        <f t="shared" si="84"/>
        <v>1</v>
      </c>
      <c r="T126" s="36" t="s">
        <v>1241</v>
      </c>
      <c r="U126" s="22">
        <f t="shared" si="85"/>
        <v>1040</v>
      </c>
      <c r="V126" s="7">
        <f t="shared" si="86"/>
        <v>1</v>
      </c>
      <c r="W126" s="38" t="s">
        <v>1242</v>
      </c>
      <c r="X126" s="22">
        <f t="shared" si="87"/>
        <v>48.931762188759734</v>
      </c>
      <c r="Y126" s="7">
        <f t="shared" si="88"/>
        <v>1</v>
      </c>
      <c r="Z126" s="38" t="s">
        <v>1243</v>
      </c>
      <c r="AA126" s="22">
        <f t="shared" si="89"/>
        <v>52.450980400142569</v>
      </c>
      <c r="AB126" s="7">
        <f t="shared" si="90"/>
        <v>1</v>
      </c>
      <c r="AC126" s="36" t="s">
        <v>1244</v>
      </c>
      <c r="AD126" s="7">
        <f t="shared" si="91"/>
        <v>1</v>
      </c>
      <c r="AE126" s="36" t="s">
        <v>1245</v>
      </c>
      <c r="AF126" s="7">
        <f t="shared" si="92"/>
        <v>1</v>
      </c>
      <c r="AG126" s="36" t="s">
        <v>1246</v>
      </c>
      <c r="AH126" s="22">
        <f t="shared" si="93"/>
        <v>63.813200440349085</v>
      </c>
      <c r="AI126" s="7">
        <f t="shared" si="102"/>
        <v>1</v>
      </c>
      <c r="AJ126" s="36" t="s">
        <v>1247</v>
      </c>
      <c r="AK126" s="22">
        <f t="shared" si="95"/>
        <v>25000</v>
      </c>
      <c r="AL126" s="7">
        <f t="shared" si="96"/>
        <v>-1</v>
      </c>
      <c r="AM126" s="40"/>
      <c r="AN126" s="29">
        <f t="shared" si="101"/>
        <v>32</v>
      </c>
      <c r="AO126" s="39">
        <f t="shared" si="98"/>
        <v>0</v>
      </c>
      <c r="AP126" s="54">
        <f t="shared" si="99"/>
        <v>9</v>
      </c>
    </row>
    <row r="127" spans="1:42" ht="12.75" x14ac:dyDescent="0.2">
      <c r="A127" s="34">
        <v>125</v>
      </c>
      <c r="B127" s="35">
        <v>41957.764513321759</v>
      </c>
      <c r="C127" s="36" t="s">
        <v>1399</v>
      </c>
      <c r="D127" s="36" t="s">
        <v>1400</v>
      </c>
      <c r="E127" s="37">
        <v>241028</v>
      </c>
      <c r="F127" s="37">
        <v>1</v>
      </c>
      <c r="G127" s="4">
        <f t="shared" si="75"/>
        <v>2</v>
      </c>
      <c r="H127" s="4">
        <f t="shared" si="76"/>
        <v>4</v>
      </c>
      <c r="I127" s="4">
        <f t="shared" si="77"/>
        <v>1</v>
      </c>
      <c r="J127" s="4">
        <f t="shared" si="78"/>
        <v>0</v>
      </c>
      <c r="K127" s="4">
        <f t="shared" si="79"/>
        <v>2</v>
      </c>
      <c r="L127" s="4">
        <f t="shared" si="80"/>
        <v>8</v>
      </c>
      <c r="M127" s="7">
        <v>2</v>
      </c>
      <c r="N127" s="36" t="s">
        <v>1401</v>
      </c>
      <c r="O127" s="22">
        <f t="shared" si="81"/>
        <v>10.45757490560675</v>
      </c>
      <c r="P127" s="7">
        <f t="shared" si="82"/>
        <v>-1</v>
      </c>
      <c r="Q127" s="36" t="s">
        <v>1402</v>
      </c>
      <c r="R127" s="22">
        <f t="shared" si="83"/>
        <v>49.265724328941545</v>
      </c>
      <c r="S127" s="7">
        <f t="shared" si="84"/>
        <v>1</v>
      </c>
      <c r="T127" s="36" t="s">
        <v>1403</v>
      </c>
      <c r="U127" s="22">
        <f t="shared" si="85"/>
        <v>866.66666666666663</v>
      </c>
      <c r="V127" s="7">
        <f t="shared" si="86"/>
        <v>1</v>
      </c>
      <c r="W127" s="36" t="s">
        <v>1404</v>
      </c>
      <c r="X127" s="22">
        <f t="shared" si="87"/>
        <v>51.212333817522683</v>
      </c>
      <c r="Y127" s="7">
        <f t="shared" si="88"/>
        <v>1</v>
      </c>
      <c r="Z127" s="36" t="s">
        <v>1405</v>
      </c>
      <c r="AA127" s="22">
        <f t="shared" si="89"/>
        <v>52.575773191777941</v>
      </c>
      <c r="AB127" s="7">
        <f t="shared" si="90"/>
        <v>1</v>
      </c>
      <c r="AC127" s="36" t="s">
        <v>1406</v>
      </c>
      <c r="AD127" s="7">
        <f t="shared" si="91"/>
        <v>1</v>
      </c>
      <c r="AE127" s="36" t="s">
        <v>1407</v>
      </c>
      <c r="AF127" s="7">
        <f t="shared" si="92"/>
        <v>1</v>
      </c>
      <c r="AG127" s="36" t="s">
        <v>1408</v>
      </c>
      <c r="AH127" s="22">
        <f t="shared" si="93"/>
        <v>66.080640500746043</v>
      </c>
      <c r="AI127" s="7">
        <f t="shared" si="102"/>
        <v>1</v>
      </c>
      <c r="AJ127" s="40"/>
      <c r="AK127" s="22">
        <f t="shared" si="95"/>
        <v>15773.933612004834</v>
      </c>
      <c r="AL127" s="7">
        <f t="shared" si="96"/>
        <v>0</v>
      </c>
      <c r="AM127" s="36">
        <v>32</v>
      </c>
      <c r="AN127" s="29">
        <f t="shared" si="101"/>
        <v>32</v>
      </c>
      <c r="AO127" s="39">
        <f t="shared" si="98"/>
        <v>1</v>
      </c>
      <c r="AP127" s="54">
        <f t="shared" si="99"/>
        <v>9</v>
      </c>
    </row>
    <row r="128" spans="1:42" ht="12.75" x14ac:dyDescent="0.2">
      <c r="A128" s="34">
        <v>126</v>
      </c>
      <c r="B128" s="35">
        <v>41957.764536759256</v>
      </c>
      <c r="C128" s="36" t="s">
        <v>1409</v>
      </c>
      <c r="D128" s="36" t="s">
        <v>1410</v>
      </c>
      <c r="E128" s="37">
        <v>241040</v>
      </c>
      <c r="F128" s="37">
        <v>1</v>
      </c>
      <c r="G128" s="4">
        <f t="shared" si="75"/>
        <v>2</v>
      </c>
      <c r="H128" s="4">
        <f t="shared" si="76"/>
        <v>4</v>
      </c>
      <c r="I128" s="4">
        <f t="shared" si="77"/>
        <v>1</v>
      </c>
      <c r="J128" s="4">
        <f t="shared" si="78"/>
        <v>0</v>
      </c>
      <c r="K128" s="4">
        <f t="shared" si="79"/>
        <v>4</v>
      </c>
      <c r="L128" s="4">
        <f t="shared" si="80"/>
        <v>0</v>
      </c>
      <c r="M128" s="7">
        <v>2</v>
      </c>
      <c r="N128" s="36" t="s">
        <v>1411</v>
      </c>
      <c r="O128" s="22">
        <f t="shared" si="81"/>
        <v>20</v>
      </c>
      <c r="P128" s="7">
        <f t="shared" si="82"/>
        <v>1</v>
      </c>
      <c r="Q128" s="36" t="s">
        <v>1412</v>
      </c>
      <c r="R128" s="22">
        <f t="shared" si="83"/>
        <v>49.79682818275009</v>
      </c>
      <c r="S128" s="7">
        <f t="shared" si="84"/>
        <v>1</v>
      </c>
      <c r="T128" s="36" t="s">
        <v>1413</v>
      </c>
      <c r="U128" s="22">
        <f t="shared" si="85"/>
        <v>1560</v>
      </c>
      <c r="V128" s="7">
        <f t="shared" si="86"/>
        <v>1</v>
      </c>
      <c r="W128" s="36" t="s">
        <v>1414</v>
      </c>
      <c r="X128" s="22">
        <f t="shared" si="87"/>
        <v>41.45142122696587</v>
      </c>
      <c r="Y128" s="7">
        <f t="shared" si="88"/>
        <v>-1</v>
      </c>
      <c r="Z128" s="36" t="s">
        <v>1415</v>
      </c>
      <c r="AA128" s="22">
        <f t="shared" si="89"/>
        <v>42.575773191777941</v>
      </c>
      <c r="AB128" s="7">
        <f t="shared" si="90"/>
        <v>1</v>
      </c>
      <c r="AC128" s="36" t="s">
        <v>1416</v>
      </c>
      <c r="AD128" s="7">
        <f t="shared" si="91"/>
        <v>1</v>
      </c>
      <c r="AE128" s="36" t="s">
        <v>1417</v>
      </c>
      <c r="AF128" s="7">
        <f t="shared" si="92"/>
        <v>1</v>
      </c>
      <c r="AG128" s="36" t="s">
        <v>1418</v>
      </c>
      <c r="AH128" s="22">
        <f t="shared" si="93"/>
        <v>59.924919639251044</v>
      </c>
      <c r="AI128" s="7">
        <f t="shared" si="102"/>
        <v>1</v>
      </c>
      <c r="AJ128" s="36" t="s">
        <v>1419</v>
      </c>
      <c r="AK128" s="22">
        <f t="shared" si="95"/>
        <v>790.56941504209499</v>
      </c>
      <c r="AL128" s="7">
        <f t="shared" si="96"/>
        <v>1</v>
      </c>
      <c r="AM128" s="40"/>
      <c r="AN128" s="29">
        <f t="shared" si="101"/>
        <v>27</v>
      </c>
      <c r="AO128" s="39">
        <f t="shared" si="98"/>
        <v>0</v>
      </c>
      <c r="AP128" s="54">
        <f t="shared" si="99"/>
        <v>9</v>
      </c>
    </row>
    <row r="129" spans="1:43" ht="12.75" x14ac:dyDescent="0.2">
      <c r="A129" s="34">
        <v>127</v>
      </c>
      <c r="B129" s="35">
        <v>41957.768936666667</v>
      </c>
      <c r="C129" s="36" t="s">
        <v>1800</v>
      </c>
      <c r="D129" s="36" t="s">
        <v>1801</v>
      </c>
      <c r="E129" s="37">
        <v>240837</v>
      </c>
      <c r="F129" s="37">
        <v>1</v>
      </c>
      <c r="G129" s="4">
        <f t="shared" si="75"/>
        <v>2</v>
      </c>
      <c r="H129" s="4">
        <f t="shared" si="76"/>
        <v>4</v>
      </c>
      <c r="I129" s="4">
        <f t="shared" si="77"/>
        <v>0</v>
      </c>
      <c r="J129" s="4">
        <f t="shared" si="78"/>
        <v>8</v>
      </c>
      <c r="K129" s="4">
        <f t="shared" si="79"/>
        <v>3</v>
      </c>
      <c r="L129" s="4">
        <f t="shared" si="80"/>
        <v>7</v>
      </c>
      <c r="M129" s="7">
        <v>2</v>
      </c>
      <c r="N129" s="36">
        <v>11</v>
      </c>
      <c r="O129" s="22">
        <f t="shared" si="81"/>
        <v>10.969100130080564</v>
      </c>
      <c r="P129" s="7">
        <f t="shared" si="82"/>
        <v>-1</v>
      </c>
      <c r="Q129" s="36" t="s">
        <v>1802</v>
      </c>
      <c r="R129" s="22">
        <f t="shared" si="83"/>
        <v>52.530695630687887</v>
      </c>
      <c r="S129" s="7">
        <f t="shared" si="84"/>
        <v>1</v>
      </c>
      <c r="T129" s="36" t="s">
        <v>1803</v>
      </c>
      <c r="U129" s="22">
        <f t="shared" si="85"/>
        <v>917.64705882352939</v>
      </c>
      <c r="V129" s="7">
        <f t="shared" si="86"/>
        <v>1</v>
      </c>
      <c r="W129" s="36" t="s">
        <v>1804</v>
      </c>
      <c r="X129" s="22">
        <f t="shared" si="87"/>
        <v>49.205103988440939</v>
      </c>
      <c r="Y129" s="7">
        <f t="shared" si="88"/>
        <v>1</v>
      </c>
      <c r="Z129" s="36" t="s">
        <v>1805</v>
      </c>
      <c r="AA129" s="22">
        <f t="shared" si="89"/>
        <v>55.139433523068369</v>
      </c>
      <c r="AB129" s="7">
        <f t="shared" si="90"/>
        <v>1</v>
      </c>
      <c r="AC129" s="36" t="s">
        <v>1806</v>
      </c>
      <c r="AD129" s="7">
        <f t="shared" si="91"/>
        <v>1</v>
      </c>
      <c r="AE129" s="36" t="s">
        <v>1807</v>
      </c>
      <c r="AF129" s="7">
        <f t="shared" si="92"/>
        <v>1</v>
      </c>
      <c r="AG129" s="36" t="s">
        <v>1808</v>
      </c>
      <c r="AH129" s="22">
        <f t="shared" si="93"/>
        <v>67.0580926160508</v>
      </c>
      <c r="AI129" s="7">
        <f t="shared" si="102"/>
        <v>1</v>
      </c>
      <c r="AJ129" s="40"/>
      <c r="AK129" s="22">
        <f t="shared" si="95"/>
        <v>12529.680840681822</v>
      </c>
      <c r="AL129" s="7">
        <f t="shared" si="96"/>
        <v>0</v>
      </c>
      <c r="AM129" s="36">
        <v>30</v>
      </c>
      <c r="AN129" s="29">
        <f t="shared" si="101"/>
        <v>30</v>
      </c>
      <c r="AO129" s="39">
        <f t="shared" si="98"/>
        <v>1</v>
      </c>
      <c r="AP129" s="54">
        <f t="shared" si="99"/>
        <v>9</v>
      </c>
      <c r="AQ129" s="62"/>
    </row>
    <row r="130" spans="1:43" ht="12.75" x14ac:dyDescent="0.2">
      <c r="A130" s="34">
        <v>128</v>
      </c>
      <c r="B130" s="35">
        <v>41957.743709652779</v>
      </c>
      <c r="C130" s="36" t="s">
        <v>36</v>
      </c>
      <c r="D130" s="36" t="s">
        <v>37</v>
      </c>
      <c r="E130" s="37">
        <v>236578</v>
      </c>
      <c r="F130" s="37">
        <v>1</v>
      </c>
      <c r="G130" s="4">
        <f t="shared" si="75"/>
        <v>2</v>
      </c>
      <c r="H130" s="4">
        <f t="shared" si="76"/>
        <v>3</v>
      </c>
      <c r="I130" s="4">
        <f t="shared" si="77"/>
        <v>6</v>
      </c>
      <c r="J130" s="4">
        <f t="shared" si="78"/>
        <v>5</v>
      </c>
      <c r="K130" s="4">
        <f t="shared" si="79"/>
        <v>7</v>
      </c>
      <c r="L130" s="4">
        <f t="shared" si="80"/>
        <v>8</v>
      </c>
      <c r="M130" s="7">
        <v>2</v>
      </c>
      <c r="N130" s="36" t="s">
        <v>38</v>
      </c>
      <c r="O130" s="22">
        <f t="shared" si="81"/>
        <v>10.45757490560675</v>
      </c>
      <c r="P130" s="7">
        <f t="shared" si="82"/>
        <v>1</v>
      </c>
      <c r="Q130" s="36" t="s">
        <v>39</v>
      </c>
      <c r="R130" s="22">
        <f t="shared" si="83"/>
        <v>53.079558384987408</v>
      </c>
      <c r="S130" s="7">
        <f t="shared" si="84"/>
        <v>-1</v>
      </c>
      <c r="T130" s="36" t="s">
        <v>40</v>
      </c>
      <c r="U130" s="22">
        <f t="shared" si="85"/>
        <v>866.66666666666663</v>
      </c>
      <c r="V130" s="7">
        <f t="shared" si="86"/>
        <v>1</v>
      </c>
      <c r="W130" s="36" t="s">
        <v>41</v>
      </c>
      <c r="X130" s="22">
        <f t="shared" si="87"/>
        <v>49.119737594439322</v>
      </c>
      <c r="Y130" s="7">
        <f t="shared" si="88"/>
        <v>1</v>
      </c>
      <c r="Z130" s="36" t="s">
        <v>42</v>
      </c>
      <c r="AA130" s="22">
        <f t="shared" si="89"/>
        <v>48.95880017344075</v>
      </c>
      <c r="AB130" s="7">
        <f t="shared" si="90"/>
        <v>1</v>
      </c>
      <c r="AC130" s="36" t="s">
        <v>43</v>
      </c>
      <c r="AD130" s="7">
        <f t="shared" si="91"/>
        <v>1</v>
      </c>
      <c r="AE130" s="36" t="s">
        <v>44</v>
      </c>
      <c r="AF130" s="7">
        <f t="shared" si="92"/>
        <v>1</v>
      </c>
      <c r="AG130" s="36" t="s">
        <v>45</v>
      </c>
      <c r="AH130" s="22">
        <f t="shared" si="93"/>
        <v>66.87239171010026</v>
      </c>
      <c r="AI130" s="7">
        <f t="shared" si="102"/>
        <v>1</v>
      </c>
      <c r="AJ130" s="40"/>
      <c r="AK130" s="22">
        <f t="shared" si="95"/>
        <v>1577.393361200483</v>
      </c>
      <c r="AL130" s="7">
        <f t="shared" si="96"/>
        <v>0</v>
      </c>
      <c r="AM130" s="40"/>
      <c r="AN130" s="29">
        <f t="shared" si="101"/>
        <v>25</v>
      </c>
      <c r="AO130" s="39">
        <f t="shared" si="98"/>
        <v>0</v>
      </c>
      <c r="AP130" s="54">
        <f t="shared" si="99"/>
        <v>8</v>
      </c>
    </row>
    <row r="131" spans="1:43" ht="12.75" x14ac:dyDescent="0.2">
      <c r="A131" s="34">
        <v>129</v>
      </c>
      <c r="B131" s="35">
        <v>41957.743965000001</v>
      </c>
      <c r="C131" s="36" t="s">
        <v>136</v>
      </c>
      <c r="D131" s="36" t="s">
        <v>137</v>
      </c>
      <c r="E131" s="37">
        <v>233187</v>
      </c>
      <c r="F131" s="37">
        <v>1</v>
      </c>
      <c r="G131" s="4">
        <f t="shared" ref="G131:G162" si="103">INT(E131/100000)</f>
        <v>2</v>
      </c>
      <c r="H131" s="4">
        <f t="shared" ref="H131:H162" si="104">INT(($E131-100000*G131)/10000)</f>
        <v>3</v>
      </c>
      <c r="I131" s="4">
        <f t="shared" ref="I131:I162" si="105">INT(($E131-100000*G131-10000*H131)/1000)</f>
        <v>3</v>
      </c>
      <c r="J131" s="4">
        <f t="shared" ref="J131:J162" si="106">INT(($E131-100000*$G131-10000*$H131-1000*$I131)/100)</f>
        <v>1</v>
      </c>
      <c r="K131" s="4">
        <f t="shared" ref="K131:K162" si="107">INT(($E131-100000*$G131-10000*$H131-1000*$I131-100*$J131)/10)</f>
        <v>8</v>
      </c>
      <c r="L131" s="4">
        <f t="shared" ref="L131:L162" si="108">INT(($E131-100000*$G131-10000*$H131-1000*$I131-100*$J131-10*$K131))</f>
        <v>7</v>
      </c>
      <c r="M131" s="7">
        <v>2</v>
      </c>
      <c r="N131" s="38" t="s">
        <v>138</v>
      </c>
      <c r="O131" s="22">
        <f t="shared" ref="O131:O162" si="109">10*LOG10(1/(0.01+L131/100))</f>
        <v>10.969100130080564</v>
      </c>
      <c r="P131" s="7">
        <f t="shared" ref="P131:P162" si="110">IF(N131="",0,IF(EXACT(RIGHT(N131,2),"dB"),IF(ABS(VALUE(LEFT(N131,FIND(" ",N131,1)))-O131)&lt;=0.5,1,-1),-1))</f>
        <v>1</v>
      </c>
      <c r="Q131" s="38" t="s">
        <v>139</v>
      </c>
      <c r="R131" s="22">
        <f t="shared" ref="R131:R162" si="111">20*LOG10((200+K131*10+L131)*(200+J131*10+K131))-44</f>
        <v>51.926767806771949</v>
      </c>
      <c r="S131" s="7">
        <f t="shared" ref="S131:S162" si="112">IF(Q131="",0,IF(EXACT(RIGHT(Q131,2),"dB"),IF(ABS(VALUE(LEFT(Q131,FIND(" ",Q131,1)))-R131)&lt;=0.5,1,-1),-1))</f>
        <v>1</v>
      </c>
      <c r="T131" s="36" t="s">
        <v>140</v>
      </c>
      <c r="U131" s="22">
        <f t="shared" ref="U131:U162" si="113">Fcr/((10+L131)*Rho)</f>
        <v>917.64705882352939</v>
      </c>
      <c r="V131" s="7">
        <f t="shared" ref="V131:V162" si="114">IF(T131="",0,IF(EXACT(RIGHT(T131,2),"Hz"),IF(ABS(VALUE(LEFT(T131,FIND(" ",T131,1)))-U131)&lt;=1,1,-1),-1))</f>
        <v>1</v>
      </c>
      <c r="W131" s="36" t="s">
        <v>141</v>
      </c>
      <c r="X131" s="22">
        <f t="shared" ref="X131:X162" si="115">(40+L131)-10*LOG10((10+K131)*(0.5+K131/10)/(0.16*(100+I131*10+J131)))</f>
        <v>46.521754209015462</v>
      </c>
      <c r="Y131" s="7">
        <f t="shared" ref="Y131:Y162" si="116">IF(W131="",0,IF(EXACT(RIGHT(W131,2),"dB"),IF(ABS(VALUE(LEFT(W131,FIND(" ",W131,1)))-X131)&lt;=0.5,1,-1),-1))</f>
        <v>1</v>
      </c>
      <c r="Z131" s="36" t="s">
        <v>142</v>
      </c>
      <c r="AA131" s="22">
        <f t="shared" ref="AA131:AA162" si="117">(100+L131)-(50+K131)+10*LOG10((5+J131)/(10+I131))</f>
        <v>45.642078980768069</v>
      </c>
      <c r="AB131" s="7">
        <f t="shared" ref="AB131:AB162" si="118">IF(Z131="",0,IF(EXACT(RIGHT(Z131,2),"dB"),IF(ABS(VALUE(LEFT(Z131,FIND(" ",Z131,1)))-AA131)&lt;=0.5,1,-1),-1))</f>
        <v>1</v>
      </c>
      <c r="AC131" s="36" t="s">
        <v>143</v>
      </c>
      <c r="AD131" s="7">
        <f t="shared" ref="AD131:AD162" si="119">IF(AC131="",0,IF(AC131="only for internal vertical or horizontal partitions which separate two independent apartments",1,-1))</f>
        <v>1</v>
      </c>
      <c r="AE131" s="36" t="s">
        <v>144</v>
      </c>
      <c r="AF131" s="7">
        <f t="shared" ref="AF131:AF162" si="120">IF(AE131="",0,IF(AE131="pushed up at 1 dB step until the sum of unfavourable deviations becomes smaller than 32 dB",1,-1))</f>
        <v>1</v>
      </c>
      <c r="AG131" s="41" t="s">
        <v>145</v>
      </c>
      <c r="AH131" s="22">
        <f t="shared" ref="AH131:AH162" si="121">10*LOG10((14*10^((60+L131)/10)+2*10^(((50+K131)+5)/10)+8*10^((50+J131+10)/10))/24)</f>
        <v>65.452459718716824</v>
      </c>
      <c r="AI131" s="7">
        <f t="shared" si="102"/>
        <v>-1</v>
      </c>
      <c r="AJ131" s="40"/>
      <c r="AK131" s="22">
        <f t="shared" ref="AK131:AK162" si="122">10^((65+L131+6+10*LOG10(25)-(35+5*(1+INT(K131/2)))-6)/10)</f>
        <v>396.22329811527851</v>
      </c>
      <c r="AL131" s="7">
        <f t="shared" ref="AL131:AL162" si="123">IF(AJ131="",0,IF(EXACT(RIGHT(AJ131,1),"m"),IF(AND(ABS(VALUE(LEFT(AJ131,FIND(" ",AJ131,1)))-AK131)/AK131&lt;=0.03,(VALUE(LEFT(AJ131,FIND(" ",AJ131,1)))-AK131)&gt;=-5),1,-1),-1))</f>
        <v>0</v>
      </c>
      <c r="AM131" s="40"/>
      <c r="AN131" s="29">
        <f t="shared" si="101"/>
        <v>23</v>
      </c>
      <c r="AO131" s="39">
        <f t="shared" ref="AO131:AO162" si="124">IF(AM131="",0,IF(AND(ABS(AM131-AN131)&lt;=0.5,AM131&lt;=AN131),1,-1))</f>
        <v>0</v>
      </c>
      <c r="AP131" s="54">
        <f t="shared" ref="AP131:AP162" si="125">M131+P131+S131+V131+Y131+AB131+AD131+AF131+AI131+AL131+AO131</f>
        <v>8</v>
      </c>
    </row>
    <row r="132" spans="1:43" ht="12.75" x14ac:dyDescent="0.2">
      <c r="A132" s="34">
        <v>130</v>
      </c>
      <c r="B132" s="35">
        <v>41957.743916064821</v>
      </c>
      <c r="C132" s="36" t="s">
        <v>167</v>
      </c>
      <c r="D132" s="36" t="s">
        <v>168</v>
      </c>
      <c r="E132" s="37">
        <v>234019</v>
      </c>
      <c r="F132" s="37">
        <v>1</v>
      </c>
      <c r="G132" s="4">
        <f t="shared" si="103"/>
        <v>2</v>
      </c>
      <c r="H132" s="4">
        <f t="shared" si="104"/>
        <v>3</v>
      </c>
      <c r="I132" s="4">
        <f t="shared" si="105"/>
        <v>4</v>
      </c>
      <c r="J132" s="4">
        <f t="shared" si="106"/>
        <v>0</v>
      </c>
      <c r="K132" s="4">
        <f t="shared" si="107"/>
        <v>1</v>
      </c>
      <c r="L132" s="4">
        <f t="shared" si="108"/>
        <v>9</v>
      </c>
      <c r="M132" s="7">
        <v>2</v>
      </c>
      <c r="N132" s="36" t="s">
        <v>169</v>
      </c>
      <c r="O132" s="22">
        <f t="shared" si="109"/>
        <v>10</v>
      </c>
      <c r="P132" s="7">
        <f t="shared" si="110"/>
        <v>1</v>
      </c>
      <c r="Q132" s="38" t="s">
        <v>170</v>
      </c>
      <c r="R132" s="22">
        <f t="shared" si="111"/>
        <v>48.872803445212142</v>
      </c>
      <c r="S132" s="7">
        <f t="shared" si="112"/>
        <v>1</v>
      </c>
      <c r="T132" s="36" t="s">
        <v>171</v>
      </c>
      <c r="U132" s="22">
        <f t="shared" si="113"/>
        <v>821.0526315789474</v>
      </c>
      <c r="V132" s="7">
        <f t="shared" si="114"/>
        <v>1</v>
      </c>
      <c r="W132" s="36" t="s">
        <v>172</v>
      </c>
      <c r="X132" s="22">
        <f t="shared" si="115"/>
        <v>54.30704082792294</v>
      </c>
      <c r="Y132" s="7">
        <f t="shared" si="116"/>
        <v>-1</v>
      </c>
      <c r="Z132" s="38" t="s">
        <v>173</v>
      </c>
      <c r="AA132" s="22">
        <f t="shared" si="117"/>
        <v>53.528419686577806</v>
      </c>
      <c r="AB132" s="7">
        <f t="shared" si="118"/>
        <v>1</v>
      </c>
      <c r="AC132" s="36" t="s">
        <v>174</v>
      </c>
      <c r="AD132" s="7">
        <f t="shared" si="119"/>
        <v>1</v>
      </c>
      <c r="AE132" s="36" t="s">
        <v>175</v>
      </c>
      <c r="AF132" s="7">
        <f t="shared" si="120"/>
        <v>1</v>
      </c>
      <c r="AG132" s="36" t="s">
        <v>176</v>
      </c>
      <c r="AH132" s="22">
        <f t="shared" si="121"/>
        <v>66.98977847632608</v>
      </c>
      <c r="AI132" s="7">
        <f t="shared" si="102"/>
        <v>1</v>
      </c>
      <c r="AJ132" s="40"/>
      <c r="AK132" s="22">
        <f t="shared" si="122"/>
        <v>62797.160787739602</v>
      </c>
      <c r="AL132" s="7">
        <f t="shared" si="123"/>
        <v>0</v>
      </c>
      <c r="AM132" s="40"/>
      <c r="AN132" s="29">
        <f t="shared" si="101"/>
        <v>33</v>
      </c>
      <c r="AO132" s="39">
        <f t="shared" si="124"/>
        <v>0</v>
      </c>
      <c r="AP132" s="54">
        <f t="shared" si="125"/>
        <v>8</v>
      </c>
    </row>
    <row r="133" spans="1:43" ht="12.75" x14ac:dyDescent="0.2">
      <c r="A133" s="34">
        <v>131</v>
      </c>
      <c r="B133" s="35">
        <v>41957.745045370364</v>
      </c>
      <c r="C133" s="36" t="s">
        <v>197</v>
      </c>
      <c r="D133" s="36" t="s">
        <v>198</v>
      </c>
      <c r="E133" s="37">
        <v>256904</v>
      </c>
      <c r="F133" s="37">
        <v>1</v>
      </c>
      <c r="G133" s="4">
        <f t="shared" si="103"/>
        <v>2</v>
      </c>
      <c r="H133" s="4">
        <f t="shared" si="104"/>
        <v>5</v>
      </c>
      <c r="I133" s="4">
        <f t="shared" si="105"/>
        <v>6</v>
      </c>
      <c r="J133" s="4">
        <f t="shared" si="106"/>
        <v>9</v>
      </c>
      <c r="K133" s="4">
        <f t="shared" si="107"/>
        <v>0</v>
      </c>
      <c r="L133" s="4">
        <f t="shared" si="108"/>
        <v>4</v>
      </c>
      <c r="M133" s="7">
        <v>2</v>
      </c>
      <c r="N133" s="36" t="s">
        <v>199</v>
      </c>
      <c r="O133" s="22">
        <f t="shared" si="109"/>
        <v>13.010299956639813</v>
      </c>
      <c r="P133" s="7">
        <f t="shared" si="110"/>
        <v>1</v>
      </c>
      <c r="Q133" s="36" t="s">
        <v>200</v>
      </c>
      <c r="R133" s="22">
        <f t="shared" si="111"/>
        <v>51.440563306497097</v>
      </c>
      <c r="S133" s="7">
        <f t="shared" si="112"/>
        <v>1</v>
      </c>
      <c r="T133" s="38" t="s">
        <v>201</v>
      </c>
      <c r="U133" s="22">
        <f t="shared" si="113"/>
        <v>1114.2857142857142</v>
      </c>
      <c r="V133" s="7">
        <f t="shared" si="114"/>
        <v>1</v>
      </c>
      <c r="W133" s="36" t="s">
        <v>202</v>
      </c>
      <c r="X133" s="22">
        <f t="shared" si="115"/>
        <v>51.330366829335794</v>
      </c>
      <c r="Y133" s="7">
        <f t="shared" si="116"/>
        <v>1</v>
      </c>
      <c r="Z133" s="36" t="s">
        <v>203</v>
      </c>
      <c r="AA133" s="22">
        <f t="shared" si="117"/>
        <v>53.420080530223132</v>
      </c>
      <c r="AB133" s="7">
        <f t="shared" si="118"/>
        <v>1</v>
      </c>
      <c r="AC133" s="36" t="s">
        <v>204</v>
      </c>
      <c r="AD133" s="7">
        <f t="shared" si="119"/>
        <v>1</v>
      </c>
      <c r="AE133" s="36" t="s">
        <v>205</v>
      </c>
      <c r="AF133" s="7">
        <f t="shared" si="120"/>
        <v>1</v>
      </c>
      <c r="AG133" s="36" t="s">
        <v>206</v>
      </c>
      <c r="AH133" s="22">
        <f t="shared" si="121"/>
        <v>66.169353160012847</v>
      </c>
      <c r="AI133" s="7">
        <f t="shared" si="102"/>
        <v>-1</v>
      </c>
      <c r="AJ133" s="40"/>
      <c r="AK133" s="22">
        <f t="shared" si="122"/>
        <v>19858.205868107056</v>
      </c>
      <c r="AL133" s="7">
        <f t="shared" si="123"/>
        <v>0</v>
      </c>
      <c r="AM133" s="40"/>
      <c r="AN133" s="29">
        <f t="shared" si="101"/>
        <v>32</v>
      </c>
      <c r="AO133" s="39">
        <f t="shared" si="124"/>
        <v>0</v>
      </c>
      <c r="AP133" s="54">
        <f t="shared" si="125"/>
        <v>8</v>
      </c>
    </row>
    <row r="134" spans="1:43" ht="12.75" x14ac:dyDescent="0.2">
      <c r="A134" s="34">
        <v>132</v>
      </c>
      <c r="B134" s="35">
        <v>41957.745228391199</v>
      </c>
      <c r="C134" s="36" t="s">
        <v>237</v>
      </c>
      <c r="D134" s="36" t="s">
        <v>238</v>
      </c>
      <c r="E134" s="37">
        <v>259372</v>
      </c>
      <c r="F134" s="37">
        <v>1</v>
      </c>
      <c r="G134" s="4">
        <f t="shared" si="103"/>
        <v>2</v>
      </c>
      <c r="H134" s="4">
        <f t="shared" si="104"/>
        <v>5</v>
      </c>
      <c r="I134" s="4">
        <f t="shared" si="105"/>
        <v>9</v>
      </c>
      <c r="J134" s="4">
        <f t="shared" si="106"/>
        <v>3</v>
      </c>
      <c r="K134" s="4">
        <f t="shared" si="107"/>
        <v>7</v>
      </c>
      <c r="L134" s="4">
        <f t="shared" si="108"/>
        <v>2</v>
      </c>
      <c r="M134" s="7">
        <v>2</v>
      </c>
      <c r="N134" s="36" t="s">
        <v>239</v>
      </c>
      <c r="O134" s="22">
        <f t="shared" si="109"/>
        <v>15.228787452803376</v>
      </c>
      <c r="P134" s="7">
        <f t="shared" si="110"/>
        <v>1</v>
      </c>
      <c r="Q134" s="36" t="s">
        <v>240</v>
      </c>
      <c r="R134" s="22">
        <f t="shared" si="111"/>
        <v>52.18634500088605</v>
      </c>
      <c r="S134" s="7">
        <f t="shared" si="112"/>
        <v>1</v>
      </c>
      <c r="T134" s="38" t="s">
        <v>241</v>
      </c>
      <c r="U134" s="22">
        <f t="shared" si="113"/>
        <v>1300</v>
      </c>
      <c r="V134" s="7">
        <f t="shared" si="114"/>
        <v>1</v>
      </c>
      <c r="W134" s="36" t="s">
        <v>242</v>
      </c>
      <c r="X134" s="22">
        <f t="shared" si="115"/>
        <v>43.800471242377995</v>
      </c>
      <c r="Y134" s="7">
        <f t="shared" si="116"/>
        <v>-1</v>
      </c>
      <c r="Z134" s="36" t="s">
        <v>243</v>
      </c>
      <c r="AA134" s="22">
        <f t="shared" si="117"/>
        <v>41.243363860391149</v>
      </c>
      <c r="AB134" s="7">
        <f t="shared" si="118"/>
        <v>1</v>
      </c>
      <c r="AC134" s="36" t="s">
        <v>244</v>
      </c>
      <c r="AD134" s="7">
        <f t="shared" si="119"/>
        <v>1</v>
      </c>
      <c r="AE134" s="36" t="s">
        <v>245</v>
      </c>
      <c r="AF134" s="7">
        <f t="shared" si="120"/>
        <v>1</v>
      </c>
      <c r="AG134" s="36" t="s">
        <v>246</v>
      </c>
      <c r="AH134" s="22">
        <f t="shared" si="121"/>
        <v>62.359531660041803</v>
      </c>
      <c r="AI134" s="7">
        <f t="shared" si="102"/>
        <v>1</v>
      </c>
      <c r="AJ134" s="40"/>
      <c r="AK134" s="22">
        <f t="shared" si="122"/>
        <v>396.22329811527851</v>
      </c>
      <c r="AL134" s="7">
        <f t="shared" si="123"/>
        <v>0</v>
      </c>
      <c r="AM134" s="40"/>
      <c r="AN134" s="29">
        <f t="shared" si="101"/>
        <v>24</v>
      </c>
      <c r="AO134" s="39">
        <f t="shared" si="124"/>
        <v>0</v>
      </c>
      <c r="AP134" s="54">
        <f t="shared" si="125"/>
        <v>8</v>
      </c>
    </row>
    <row r="135" spans="1:43" ht="12.75" x14ac:dyDescent="0.2">
      <c r="A135" s="34">
        <v>133</v>
      </c>
      <c r="B135" s="35">
        <v>41957.746453935186</v>
      </c>
      <c r="C135" s="36" t="s">
        <v>297</v>
      </c>
      <c r="D135" s="36" t="s">
        <v>298</v>
      </c>
      <c r="E135" s="37">
        <v>242354</v>
      </c>
      <c r="F135" s="37">
        <v>1</v>
      </c>
      <c r="G135" s="4">
        <f t="shared" si="103"/>
        <v>2</v>
      </c>
      <c r="H135" s="4">
        <f t="shared" si="104"/>
        <v>4</v>
      </c>
      <c r="I135" s="4">
        <f t="shared" si="105"/>
        <v>2</v>
      </c>
      <c r="J135" s="4">
        <f t="shared" si="106"/>
        <v>3</v>
      </c>
      <c r="K135" s="4">
        <f t="shared" si="107"/>
        <v>5</v>
      </c>
      <c r="L135" s="4">
        <f t="shared" si="108"/>
        <v>4</v>
      </c>
      <c r="M135" s="7">
        <v>2</v>
      </c>
      <c r="N135" s="36" t="s">
        <v>299</v>
      </c>
      <c r="O135" s="22">
        <f t="shared" si="109"/>
        <v>13.010299956639813</v>
      </c>
      <c r="P135" s="7">
        <f t="shared" si="110"/>
        <v>1</v>
      </c>
      <c r="Q135" s="36" t="s">
        <v>300</v>
      </c>
      <c r="R135" s="22">
        <f t="shared" si="111"/>
        <v>51.518031577833483</v>
      </c>
      <c r="S135" s="7">
        <f t="shared" si="112"/>
        <v>1</v>
      </c>
      <c r="T135" s="36" t="s">
        <v>301</v>
      </c>
      <c r="U135" s="22">
        <f t="shared" si="113"/>
        <v>1114.2857142857142</v>
      </c>
      <c r="V135" s="7">
        <f t="shared" si="114"/>
        <v>1</v>
      </c>
      <c r="W135" s="36" t="s">
        <v>302</v>
      </c>
      <c r="X135" s="22">
        <f t="shared" si="115"/>
        <v>45.179338350396414</v>
      </c>
      <c r="Y135" s="7">
        <f t="shared" si="116"/>
        <v>1</v>
      </c>
      <c r="Z135" s="36" t="s">
        <v>303</v>
      </c>
      <c r="AA135" s="22">
        <f t="shared" si="117"/>
        <v>47.239087409443187</v>
      </c>
      <c r="AB135" s="7">
        <f t="shared" si="118"/>
        <v>1</v>
      </c>
      <c r="AC135" s="36" t="s">
        <v>304</v>
      </c>
      <c r="AD135" s="7">
        <f t="shared" si="119"/>
        <v>1</v>
      </c>
      <c r="AE135" s="36" t="s">
        <v>305</v>
      </c>
      <c r="AF135" s="7">
        <f t="shared" si="120"/>
        <v>1</v>
      </c>
      <c r="AG135" s="41" t="s">
        <v>306</v>
      </c>
      <c r="AH135" s="22">
        <f t="shared" si="121"/>
        <v>63.451163827268509</v>
      </c>
      <c r="AI135" s="7">
        <f t="shared" si="102"/>
        <v>-1</v>
      </c>
      <c r="AJ135" s="40"/>
      <c r="AK135" s="22">
        <f t="shared" si="122"/>
        <v>1985.8205868107034</v>
      </c>
      <c r="AL135" s="7">
        <f t="shared" si="123"/>
        <v>0</v>
      </c>
      <c r="AM135" s="40"/>
      <c r="AN135" s="29">
        <f t="shared" si="101"/>
        <v>27</v>
      </c>
      <c r="AO135" s="39">
        <f t="shared" si="124"/>
        <v>0</v>
      </c>
      <c r="AP135" s="54">
        <f t="shared" si="125"/>
        <v>8</v>
      </c>
    </row>
    <row r="136" spans="1:43" ht="12.75" x14ac:dyDescent="0.2">
      <c r="A136" s="34">
        <v>134</v>
      </c>
      <c r="B136" s="35">
        <v>41957.746871990741</v>
      </c>
      <c r="C136" s="36" t="s">
        <v>337</v>
      </c>
      <c r="D136" s="36" t="s">
        <v>338</v>
      </c>
      <c r="E136" s="37">
        <v>244421</v>
      </c>
      <c r="F136" s="37">
        <v>1</v>
      </c>
      <c r="G136" s="4">
        <f t="shared" si="103"/>
        <v>2</v>
      </c>
      <c r="H136" s="4">
        <f t="shared" si="104"/>
        <v>4</v>
      </c>
      <c r="I136" s="4">
        <f t="shared" si="105"/>
        <v>4</v>
      </c>
      <c r="J136" s="4">
        <f t="shared" si="106"/>
        <v>4</v>
      </c>
      <c r="K136" s="4">
        <f t="shared" si="107"/>
        <v>2</v>
      </c>
      <c r="L136" s="4">
        <f t="shared" si="108"/>
        <v>1</v>
      </c>
      <c r="M136" s="7">
        <v>2</v>
      </c>
      <c r="N136" s="38" t="s">
        <v>339</v>
      </c>
      <c r="O136" s="22">
        <f t="shared" si="109"/>
        <v>16.989700043360187</v>
      </c>
      <c r="P136" s="7">
        <f t="shared" si="110"/>
        <v>1</v>
      </c>
      <c r="Q136" s="38" t="s">
        <v>340</v>
      </c>
      <c r="R136" s="22">
        <f t="shared" si="111"/>
        <v>50.564152793310839</v>
      </c>
      <c r="S136" s="7">
        <f t="shared" si="112"/>
        <v>1</v>
      </c>
      <c r="T136" s="38" t="s">
        <v>341</v>
      </c>
      <c r="U136" s="22">
        <f t="shared" si="113"/>
        <v>1418.1818181818182</v>
      </c>
      <c r="V136" s="7">
        <f t="shared" si="114"/>
        <v>1</v>
      </c>
      <c r="W136" s="38" t="s">
        <v>342</v>
      </c>
      <c r="X136" s="22">
        <f t="shared" si="115"/>
        <v>45.382031886892932</v>
      </c>
      <c r="Y136" s="7">
        <f t="shared" si="116"/>
        <v>-1</v>
      </c>
      <c r="Z136" s="38" t="s">
        <v>343</v>
      </c>
      <c r="AA136" s="22">
        <f t="shared" si="117"/>
        <v>47.08114473761087</v>
      </c>
      <c r="AB136" s="7">
        <f t="shared" si="118"/>
        <v>1</v>
      </c>
      <c r="AC136" s="36" t="s">
        <v>344</v>
      </c>
      <c r="AD136" s="7">
        <f t="shared" si="119"/>
        <v>1</v>
      </c>
      <c r="AE136" s="36" t="s">
        <v>345</v>
      </c>
      <c r="AF136" s="7">
        <f t="shared" si="120"/>
        <v>1</v>
      </c>
      <c r="AG136" s="36" t="s">
        <v>346</v>
      </c>
      <c r="AH136" s="22">
        <f t="shared" si="121"/>
        <v>62.077512683737552</v>
      </c>
      <c r="AI136" s="7">
        <f t="shared" si="102"/>
        <v>1</v>
      </c>
      <c r="AJ136" s="40"/>
      <c r="AK136" s="22">
        <f t="shared" si="122"/>
        <v>3147.3135294854228</v>
      </c>
      <c r="AL136" s="7">
        <f t="shared" si="123"/>
        <v>0</v>
      </c>
      <c r="AM136" s="40"/>
      <c r="AN136" s="29">
        <f t="shared" si="101"/>
        <v>30</v>
      </c>
      <c r="AO136" s="39">
        <f t="shared" si="124"/>
        <v>0</v>
      </c>
      <c r="AP136" s="54">
        <f t="shared" si="125"/>
        <v>8</v>
      </c>
    </row>
    <row r="137" spans="1:43" ht="12.75" x14ac:dyDescent="0.2">
      <c r="A137" s="34">
        <v>135</v>
      </c>
      <c r="B137" s="35">
        <v>41957.748188148151</v>
      </c>
      <c r="C137" s="36" t="s">
        <v>407</v>
      </c>
      <c r="D137" s="36" t="s">
        <v>408</v>
      </c>
      <c r="E137" s="37">
        <v>245204</v>
      </c>
      <c r="F137" s="37">
        <v>1</v>
      </c>
      <c r="G137" s="4">
        <f t="shared" si="103"/>
        <v>2</v>
      </c>
      <c r="H137" s="4">
        <f t="shared" si="104"/>
        <v>4</v>
      </c>
      <c r="I137" s="4">
        <f t="shared" si="105"/>
        <v>5</v>
      </c>
      <c r="J137" s="4">
        <f t="shared" si="106"/>
        <v>2</v>
      </c>
      <c r="K137" s="4">
        <f t="shared" si="107"/>
        <v>0</v>
      </c>
      <c r="L137" s="4">
        <f t="shared" si="108"/>
        <v>4</v>
      </c>
      <c r="M137" s="7">
        <v>2</v>
      </c>
      <c r="N137" s="36" t="s">
        <v>409</v>
      </c>
      <c r="O137" s="22">
        <f t="shared" si="109"/>
        <v>13.010299956639813</v>
      </c>
      <c r="P137" s="7">
        <f t="shared" si="110"/>
        <v>1</v>
      </c>
      <c r="Q137" s="36" t="s">
        <v>410</v>
      </c>
      <c r="R137" s="22">
        <f t="shared" si="111"/>
        <v>49.041056964962095</v>
      </c>
      <c r="S137" s="7">
        <f t="shared" si="112"/>
        <v>1</v>
      </c>
      <c r="T137" s="36" t="s">
        <v>411</v>
      </c>
      <c r="U137" s="22">
        <f t="shared" si="113"/>
        <v>1114.2857142857142</v>
      </c>
      <c r="V137" s="7">
        <f t="shared" si="114"/>
        <v>1</v>
      </c>
      <c r="W137" s="36" t="s">
        <v>412</v>
      </c>
      <c r="X137" s="22">
        <f t="shared" si="115"/>
        <v>50.869935662646782</v>
      </c>
      <c r="Y137" s="7">
        <f t="shared" si="116"/>
        <v>1</v>
      </c>
      <c r="Z137" s="36" t="s">
        <v>413</v>
      </c>
      <c r="AA137" s="22">
        <f t="shared" si="117"/>
        <v>50.690067809585756</v>
      </c>
      <c r="AB137" s="7">
        <f t="shared" si="118"/>
        <v>1</v>
      </c>
      <c r="AC137" s="36" t="s">
        <v>414</v>
      </c>
      <c r="AD137" s="7">
        <f t="shared" si="119"/>
        <v>1</v>
      </c>
      <c r="AE137" s="36" t="s">
        <v>415</v>
      </c>
      <c r="AF137" s="7">
        <f t="shared" si="120"/>
        <v>1</v>
      </c>
      <c r="AG137" s="41" t="s">
        <v>416</v>
      </c>
      <c r="AH137" s="22">
        <f t="shared" si="121"/>
        <v>63.053335521935338</v>
      </c>
      <c r="AI137" s="7">
        <f t="shared" si="102"/>
        <v>-1</v>
      </c>
      <c r="AJ137" s="40"/>
      <c r="AK137" s="22">
        <f t="shared" si="122"/>
        <v>19858.205868107056</v>
      </c>
      <c r="AL137" s="7">
        <f t="shared" si="123"/>
        <v>0</v>
      </c>
      <c r="AM137" s="40"/>
      <c r="AN137" s="29">
        <f t="shared" si="101"/>
        <v>32</v>
      </c>
      <c r="AO137" s="39">
        <f t="shared" si="124"/>
        <v>0</v>
      </c>
      <c r="AP137" s="54">
        <f t="shared" si="125"/>
        <v>8</v>
      </c>
    </row>
    <row r="138" spans="1:43" ht="12.75" x14ac:dyDescent="0.2">
      <c r="A138" s="34">
        <v>136</v>
      </c>
      <c r="B138" s="35">
        <v>41957.749041365743</v>
      </c>
      <c r="C138" s="36" t="s">
        <v>486</v>
      </c>
      <c r="D138" s="36" t="s">
        <v>487</v>
      </c>
      <c r="E138" s="37">
        <v>235005</v>
      </c>
      <c r="F138" s="37">
        <v>1</v>
      </c>
      <c r="G138" s="4">
        <f t="shared" si="103"/>
        <v>2</v>
      </c>
      <c r="H138" s="4">
        <f t="shared" si="104"/>
        <v>3</v>
      </c>
      <c r="I138" s="4">
        <f t="shared" si="105"/>
        <v>5</v>
      </c>
      <c r="J138" s="4">
        <f t="shared" si="106"/>
        <v>0</v>
      </c>
      <c r="K138" s="4">
        <f t="shared" si="107"/>
        <v>0</v>
      </c>
      <c r="L138" s="4">
        <f t="shared" si="108"/>
        <v>5</v>
      </c>
      <c r="M138" s="7">
        <v>2</v>
      </c>
      <c r="N138" s="36" t="s">
        <v>488</v>
      </c>
      <c r="O138" s="22">
        <f t="shared" si="109"/>
        <v>12.218487496163563</v>
      </c>
      <c r="P138" s="7">
        <f t="shared" si="110"/>
        <v>1</v>
      </c>
      <c r="Q138" s="36" t="s">
        <v>489</v>
      </c>
      <c r="R138" s="22">
        <f t="shared" si="111"/>
        <v>48.255677134394716</v>
      </c>
      <c r="S138" s="7">
        <f t="shared" si="112"/>
        <v>1</v>
      </c>
      <c r="T138" s="36" t="s">
        <v>490</v>
      </c>
      <c r="U138" s="22">
        <f t="shared" si="113"/>
        <v>1040</v>
      </c>
      <c r="V138" s="7">
        <f t="shared" si="114"/>
        <v>1</v>
      </c>
      <c r="W138" s="36" t="s">
        <v>491</v>
      </c>
      <c r="X138" s="22">
        <f t="shared" si="115"/>
        <v>51.812412373755869</v>
      </c>
      <c r="Y138" s="7">
        <f t="shared" si="116"/>
        <v>-1</v>
      </c>
      <c r="Z138" s="36" t="s">
        <v>492</v>
      </c>
      <c r="AA138" s="22">
        <f t="shared" si="117"/>
        <v>50.228787452803374</v>
      </c>
      <c r="AB138" s="7">
        <f t="shared" si="118"/>
        <v>1</v>
      </c>
      <c r="AC138" s="36" t="s">
        <v>493</v>
      </c>
      <c r="AD138" s="7">
        <f t="shared" si="119"/>
        <v>1</v>
      </c>
      <c r="AE138" s="36" t="s">
        <v>494</v>
      </c>
      <c r="AF138" s="7">
        <f t="shared" si="120"/>
        <v>1</v>
      </c>
      <c r="AG138" s="36" t="s">
        <v>495</v>
      </c>
      <c r="AH138" s="22">
        <f t="shared" si="121"/>
        <v>63.432800818461132</v>
      </c>
      <c r="AI138" s="7">
        <f t="shared" si="102"/>
        <v>1</v>
      </c>
      <c r="AJ138" s="40"/>
      <c r="AK138" s="22">
        <f t="shared" si="122"/>
        <v>25000</v>
      </c>
      <c r="AL138" s="7">
        <f t="shared" si="123"/>
        <v>0</v>
      </c>
      <c r="AM138" s="40"/>
      <c r="AN138" s="29">
        <f t="shared" si="101"/>
        <v>33</v>
      </c>
      <c r="AO138" s="39">
        <f t="shared" si="124"/>
        <v>0</v>
      </c>
      <c r="AP138" s="54">
        <f t="shared" si="125"/>
        <v>8</v>
      </c>
    </row>
    <row r="139" spans="1:43" ht="12.75" x14ac:dyDescent="0.2">
      <c r="A139" s="34">
        <v>137</v>
      </c>
      <c r="B139" s="35">
        <v>41957.749666608797</v>
      </c>
      <c r="C139" s="36" t="s">
        <v>525</v>
      </c>
      <c r="D139" s="36" t="s">
        <v>526</v>
      </c>
      <c r="E139" s="37">
        <v>240223</v>
      </c>
      <c r="F139" s="37">
        <v>1</v>
      </c>
      <c r="G139" s="4">
        <f t="shared" si="103"/>
        <v>2</v>
      </c>
      <c r="H139" s="4">
        <f t="shared" si="104"/>
        <v>4</v>
      </c>
      <c r="I139" s="4">
        <f t="shared" si="105"/>
        <v>0</v>
      </c>
      <c r="J139" s="4">
        <f t="shared" si="106"/>
        <v>2</v>
      </c>
      <c r="K139" s="4">
        <f t="shared" si="107"/>
        <v>2</v>
      </c>
      <c r="L139" s="4">
        <f t="shared" si="108"/>
        <v>3</v>
      </c>
      <c r="M139" s="7">
        <v>2</v>
      </c>
      <c r="N139" s="36" t="s">
        <v>527</v>
      </c>
      <c r="O139" s="22">
        <f t="shared" si="109"/>
        <v>13.979400086720377</v>
      </c>
      <c r="P139" s="7">
        <f t="shared" si="110"/>
        <v>1</v>
      </c>
      <c r="Q139" s="36" t="s">
        <v>528</v>
      </c>
      <c r="R139" s="22">
        <f t="shared" si="111"/>
        <v>49.893156749975986</v>
      </c>
      <c r="S139" s="7">
        <f t="shared" si="112"/>
        <v>1</v>
      </c>
      <c r="T139" s="36" t="s">
        <v>529</v>
      </c>
      <c r="U139" s="22">
        <f t="shared" si="113"/>
        <v>1200</v>
      </c>
      <c r="V139" s="7">
        <f t="shared" si="114"/>
        <v>1</v>
      </c>
      <c r="W139" s="36" t="s">
        <v>530</v>
      </c>
      <c r="X139" s="22">
        <f t="shared" si="115"/>
        <v>45.884408683559606</v>
      </c>
      <c r="Y139" s="7">
        <f t="shared" si="116"/>
        <v>-1</v>
      </c>
      <c r="Z139" s="36" t="s">
        <v>531</v>
      </c>
      <c r="AA139" s="22">
        <f t="shared" si="117"/>
        <v>49.450980400142569</v>
      </c>
      <c r="AB139" s="7">
        <f t="shared" si="118"/>
        <v>1</v>
      </c>
      <c r="AC139" s="36" t="s">
        <v>532</v>
      </c>
      <c r="AD139" s="7">
        <f t="shared" si="119"/>
        <v>1</v>
      </c>
      <c r="AE139" s="36" t="s">
        <v>533</v>
      </c>
      <c r="AF139" s="7">
        <f t="shared" si="120"/>
        <v>1</v>
      </c>
      <c r="AG139" s="36" t="s">
        <v>534</v>
      </c>
      <c r="AH139" s="22">
        <f t="shared" si="121"/>
        <v>62.390406653129745</v>
      </c>
      <c r="AI139" s="7">
        <f t="shared" si="102"/>
        <v>1</v>
      </c>
      <c r="AJ139" s="40"/>
      <c r="AK139" s="22">
        <f t="shared" si="122"/>
        <v>4988.1557874221971</v>
      </c>
      <c r="AL139" s="7">
        <f t="shared" si="123"/>
        <v>0</v>
      </c>
      <c r="AM139" s="40"/>
      <c r="AN139" s="29">
        <f t="shared" si="101"/>
        <v>30</v>
      </c>
      <c r="AO139" s="39">
        <f t="shared" si="124"/>
        <v>0</v>
      </c>
      <c r="AP139" s="54">
        <f t="shared" si="125"/>
        <v>8</v>
      </c>
    </row>
    <row r="140" spans="1:43" ht="12.75" x14ac:dyDescent="0.2">
      <c r="A140" s="34">
        <v>138</v>
      </c>
      <c r="B140" s="35">
        <v>41957.749742731488</v>
      </c>
      <c r="C140" s="36" t="s">
        <v>545</v>
      </c>
      <c r="D140" s="36" t="s">
        <v>546</v>
      </c>
      <c r="E140" s="37">
        <v>239654</v>
      </c>
      <c r="F140" s="37">
        <v>1</v>
      </c>
      <c r="G140" s="4">
        <f t="shared" si="103"/>
        <v>2</v>
      </c>
      <c r="H140" s="4">
        <f t="shared" si="104"/>
        <v>3</v>
      </c>
      <c r="I140" s="4">
        <f t="shared" si="105"/>
        <v>9</v>
      </c>
      <c r="J140" s="4">
        <f t="shared" si="106"/>
        <v>6</v>
      </c>
      <c r="K140" s="4">
        <f t="shared" si="107"/>
        <v>5</v>
      </c>
      <c r="L140" s="4">
        <f t="shared" si="108"/>
        <v>4</v>
      </c>
      <c r="M140" s="7">
        <v>2</v>
      </c>
      <c r="N140" s="36" t="s">
        <v>547</v>
      </c>
      <c r="O140" s="22">
        <f t="shared" si="109"/>
        <v>13.010299956639813</v>
      </c>
      <c r="P140" s="7">
        <f t="shared" si="110"/>
        <v>1</v>
      </c>
      <c r="Q140" s="36" t="s">
        <v>548</v>
      </c>
      <c r="R140" s="22">
        <f t="shared" si="111"/>
        <v>52.561591811134917</v>
      </c>
      <c r="S140" s="7">
        <f t="shared" si="112"/>
        <v>-1</v>
      </c>
      <c r="T140" s="36" t="s">
        <v>549</v>
      </c>
      <c r="U140" s="22">
        <f t="shared" si="113"/>
        <v>1114.2857142857142</v>
      </c>
      <c r="V140" s="7">
        <f t="shared" si="114"/>
        <v>1</v>
      </c>
      <c r="W140" s="36" t="s">
        <v>550</v>
      </c>
      <c r="X140" s="22">
        <f t="shared" si="115"/>
        <v>47.202847949567193</v>
      </c>
      <c r="Y140" s="7">
        <f t="shared" si="116"/>
        <v>1</v>
      </c>
      <c r="Z140" s="36" t="s">
        <v>551</v>
      </c>
      <c r="AA140" s="22">
        <f t="shared" si="117"/>
        <v>46.626390842053958</v>
      </c>
      <c r="AB140" s="7">
        <f t="shared" si="118"/>
        <v>1</v>
      </c>
      <c r="AC140" s="36" t="s">
        <v>552</v>
      </c>
      <c r="AD140" s="7">
        <f t="shared" si="119"/>
        <v>1</v>
      </c>
      <c r="AE140" s="36" t="s">
        <v>553</v>
      </c>
      <c r="AF140" s="7">
        <f t="shared" si="120"/>
        <v>1</v>
      </c>
      <c r="AG140" s="36" t="s">
        <v>554</v>
      </c>
      <c r="AH140" s="22">
        <f t="shared" si="121"/>
        <v>64.587321479451674</v>
      </c>
      <c r="AI140" s="7">
        <f t="shared" si="102"/>
        <v>1</v>
      </c>
      <c r="AJ140" s="40"/>
      <c r="AK140" s="22">
        <f t="shared" si="122"/>
        <v>1985.8205868107034</v>
      </c>
      <c r="AL140" s="7">
        <f t="shared" si="123"/>
        <v>0</v>
      </c>
      <c r="AM140" s="40"/>
      <c r="AN140" s="29">
        <f t="shared" si="101"/>
        <v>27</v>
      </c>
      <c r="AO140" s="39">
        <f t="shared" si="124"/>
        <v>0</v>
      </c>
      <c r="AP140" s="54">
        <f t="shared" si="125"/>
        <v>8</v>
      </c>
    </row>
    <row r="141" spans="1:43" ht="12.75" x14ac:dyDescent="0.2">
      <c r="A141" s="34">
        <v>139</v>
      </c>
      <c r="B141" s="35">
        <v>41957.753709502314</v>
      </c>
      <c r="C141" s="36" t="s">
        <v>653</v>
      </c>
      <c r="D141" s="36" t="s">
        <v>654</v>
      </c>
      <c r="E141" s="37">
        <v>239515</v>
      </c>
      <c r="F141" s="37">
        <v>1</v>
      </c>
      <c r="G141" s="4">
        <f t="shared" si="103"/>
        <v>2</v>
      </c>
      <c r="H141" s="4">
        <f t="shared" si="104"/>
        <v>3</v>
      </c>
      <c r="I141" s="4">
        <f t="shared" si="105"/>
        <v>9</v>
      </c>
      <c r="J141" s="4">
        <f t="shared" si="106"/>
        <v>5</v>
      </c>
      <c r="K141" s="4">
        <f t="shared" si="107"/>
        <v>1</v>
      </c>
      <c r="L141" s="4">
        <f t="shared" si="108"/>
        <v>5</v>
      </c>
      <c r="M141" s="7">
        <v>2</v>
      </c>
      <c r="N141" s="36" t="s">
        <v>655</v>
      </c>
      <c r="O141" s="22">
        <f t="shared" si="109"/>
        <v>12.218487496163563</v>
      </c>
      <c r="P141" s="7">
        <f t="shared" si="110"/>
        <v>1</v>
      </c>
      <c r="Q141" s="36" t="s">
        <v>656</v>
      </c>
      <c r="R141" s="22">
        <f t="shared" si="111"/>
        <v>50.642243627932871</v>
      </c>
      <c r="S141" s="7">
        <f t="shared" si="112"/>
        <v>1</v>
      </c>
      <c r="T141" s="36" t="s">
        <v>657</v>
      </c>
      <c r="U141" s="22">
        <f t="shared" si="113"/>
        <v>1040</v>
      </c>
      <c r="V141" s="7">
        <f t="shared" si="114"/>
        <v>1</v>
      </c>
      <c r="W141" s="36" t="s">
        <v>658</v>
      </c>
      <c r="X141" s="22">
        <f t="shared" si="115"/>
        <v>51.746106584765741</v>
      </c>
      <c r="Y141" s="7">
        <f t="shared" si="116"/>
        <v>1</v>
      </c>
      <c r="Z141" s="36" t="s">
        <v>659</v>
      </c>
      <c r="AA141" s="22">
        <f t="shared" si="117"/>
        <v>51.212463990471711</v>
      </c>
      <c r="AB141" s="7">
        <f t="shared" si="118"/>
        <v>1</v>
      </c>
      <c r="AC141" s="36" t="s">
        <v>660</v>
      </c>
      <c r="AD141" s="7">
        <f t="shared" si="119"/>
        <v>1</v>
      </c>
      <c r="AE141" s="36" t="s">
        <v>661</v>
      </c>
      <c r="AF141" s="7">
        <f t="shared" si="120"/>
        <v>1</v>
      </c>
      <c r="AG141" s="36" t="s">
        <v>662</v>
      </c>
      <c r="AH141" s="22">
        <f t="shared" si="121"/>
        <v>64.671536149680989</v>
      </c>
      <c r="AI141" s="7">
        <f t="shared" si="102"/>
        <v>-1</v>
      </c>
      <c r="AJ141" s="40"/>
      <c r="AK141" s="22">
        <f t="shared" si="122"/>
        <v>25000</v>
      </c>
      <c r="AL141" s="7">
        <f t="shared" si="123"/>
        <v>0</v>
      </c>
      <c r="AM141" s="40"/>
      <c r="AN141" s="29">
        <f t="shared" si="101"/>
        <v>32</v>
      </c>
      <c r="AO141" s="39">
        <f t="shared" si="124"/>
        <v>0</v>
      </c>
      <c r="AP141" s="54">
        <f t="shared" si="125"/>
        <v>8</v>
      </c>
    </row>
    <row r="142" spans="1:43" ht="12.75" x14ac:dyDescent="0.2">
      <c r="A142" s="34">
        <v>140</v>
      </c>
      <c r="B142" s="35">
        <v>41957.755052928245</v>
      </c>
      <c r="C142" s="36" t="s">
        <v>670</v>
      </c>
      <c r="D142" s="36" t="s">
        <v>671</v>
      </c>
      <c r="E142" s="37">
        <v>232686</v>
      </c>
      <c r="F142" s="37">
        <v>1</v>
      </c>
      <c r="G142" s="4">
        <f t="shared" si="103"/>
        <v>2</v>
      </c>
      <c r="H142" s="4">
        <f t="shared" si="104"/>
        <v>3</v>
      </c>
      <c r="I142" s="4">
        <f t="shared" si="105"/>
        <v>2</v>
      </c>
      <c r="J142" s="4">
        <f t="shared" si="106"/>
        <v>6</v>
      </c>
      <c r="K142" s="4">
        <f t="shared" si="107"/>
        <v>8</v>
      </c>
      <c r="L142" s="4">
        <f t="shared" si="108"/>
        <v>6</v>
      </c>
      <c r="M142" s="7">
        <v>2</v>
      </c>
      <c r="N142" s="36" t="s">
        <v>672</v>
      </c>
      <c r="O142" s="22">
        <f t="shared" si="109"/>
        <v>11.549019599857433</v>
      </c>
      <c r="P142" s="7">
        <f t="shared" si="110"/>
        <v>1</v>
      </c>
      <c r="Q142" s="36" t="s">
        <v>673</v>
      </c>
      <c r="R142" s="22">
        <f t="shared" si="111"/>
        <v>53.690016543156645</v>
      </c>
      <c r="S142" s="7">
        <f t="shared" si="112"/>
        <v>1</v>
      </c>
      <c r="T142" s="36" t="s">
        <v>674</v>
      </c>
      <c r="U142" s="22">
        <f t="shared" si="113"/>
        <v>975</v>
      </c>
      <c r="V142" s="7">
        <f t="shared" si="114"/>
        <v>1</v>
      </c>
      <c r="W142" s="36" t="s">
        <v>675</v>
      </c>
      <c r="X142" s="22">
        <f t="shared" si="115"/>
        <v>45.35274670363345</v>
      </c>
      <c r="Y142" s="7">
        <f t="shared" si="116"/>
        <v>-1</v>
      </c>
      <c r="Z142" s="36" t="s">
        <v>676</v>
      </c>
      <c r="AA142" s="22">
        <f t="shared" si="117"/>
        <v>47.622114391106003</v>
      </c>
      <c r="AB142" s="7">
        <f t="shared" si="118"/>
        <v>1</v>
      </c>
      <c r="AC142" s="36" t="s">
        <v>677</v>
      </c>
      <c r="AD142" s="7">
        <f t="shared" si="119"/>
        <v>1</v>
      </c>
      <c r="AE142" s="36" t="s">
        <v>678</v>
      </c>
      <c r="AF142" s="7">
        <f t="shared" si="120"/>
        <v>1</v>
      </c>
      <c r="AG142" s="36" t="s">
        <v>679</v>
      </c>
      <c r="AH142" s="22">
        <f t="shared" si="121"/>
        <v>65.815614275581396</v>
      </c>
      <c r="AI142" s="7">
        <f t="shared" si="102"/>
        <v>1</v>
      </c>
      <c r="AJ142" s="40"/>
      <c r="AK142" s="22">
        <f t="shared" si="122"/>
        <v>314.73135294854194</v>
      </c>
      <c r="AL142" s="7">
        <f t="shared" si="123"/>
        <v>0</v>
      </c>
      <c r="AM142" s="40"/>
      <c r="AN142" s="29">
        <f t="shared" si="101"/>
        <v>23</v>
      </c>
      <c r="AO142" s="39">
        <f t="shared" si="124"/>
        <v>0</v>
      </c>
      <c r="AP142" s="54">
        <f t="shared" si="125"/>
        <v>8</v>
      </c>
    </row>
    <row r="143" spans="1:43" ht="12.75" x14ac:dyDescent="0.2">
      <c r="A143" s="34">
        <v>141</v>
      </c>
      <c r="B143" s="35">
        <v>41957.75617375</v>
      </c>
      <c r="C143" s="36" t="s">
        <v>710</v>
      </c>
      <c r="D143" s="36" t="s">
        <v>711</v>
      </c>
      <c r="E143" s="37">
        <v>225754</v>
      </c>
      <c r="F143" s="37">
        <v>1</v>
      </c>
      <c r="G143" s="4">
        <f t="shared" si="103"/>
        <v>2</v>
      </c>
      <c r="H143" s="4">
        <f t="shared" si="104"/>
        <v>2</v>
      </c>
      <c r="I143" s="4">
        <f t="shared" si="105"/>
        <v>5</v>
      </c>
      <c r="J143" s="4">
        <f t="shared" si="106"/>
        <v>7</v>
      </c>
      <c r="K143" s="4">
        <f t="shared" si="107"/>
        <v>5</v>
      </c>
      <c r="L143" s="4">
        <f t="shared" si="108"/>
        <v>4</v>
      </c>
      <c r="M143" s="7">
        <v>2</v>
      </c>
      <c r="N143" s="36" t="s">
        <v>712</v>
      </c>
      <c r="O143" s="22">
        <f t="shared" si="109"/>
        <v>13.010299956639813</v>
      </c>
      <c r="P143" s="7">
        <f t="shared" si="110"/>
        <v>-1</v>
      </c>
      <c r="Q143" s="36" t="s">
        <v>713</v>
      </c>
      <c r="R143" s="22">
        <f t="shared" si="111"/>
        <v>52.883328209004006</v>
      </c>
      <c r="S143" s="7">
        <f t="shared" si="112"/>
        <v>1</v>
      </c>
      <c r="T143" s="36" t="s">
        <v>714</v>
      </c>
      <c r="U143" s="22">
        <f t="shared" si="113"/>
        <v>1114.2857142857142</v>
      </c>
      <c r="V143" s="7">
        <f t="shared" si="114"/>
        <v>1</v>
      </c>
      <c r="W143" s="36" t="s">
        <v>715</v>
      </c>
      <c r="X143" s="22">
        <f t="shared" si="115"/>
        <v>46.239283760094771</v>
      </c>
      <c r="Y143" s="7">
        <f t="shared" si="116"/>
        <v>1</v>
      </c>
      <c r="Z143" s="36" t="s">
        <v>716</v>
      </c>
      <c r="AA143" s="22">
        <f t="shared" si="117"/>
        <v>48.030899869919438</v>
      </c>
      <c r="AB143" s="7">
        <f t="shared" si="118"/>
        <v>1</v>
      </c>
      <c r="AC143" s="36" t="s">
        <v>717</v>
      </c>
      <c r="AD143" s="7">
        <f t="shared" si="119"/>
        <v>1</v>
      </c>
      <c r="AE143" s="36" t="s">
        <v>718</v>
      </c>
      <c r="AF143" s="7">
        <f t="shared" si="120"/>
        <v>1</v>
      </c>
      <c r="AG143" s="36" t="s">
        <v>719</v>
      </c>
      <c r="AH143" s="22">
        <f t="shared" si="121"/>
        <v>65.077512683737552</v>
      </c>
      <c r="AI143" s="7">
        <f t="shared" si="102"/>
        <v>1</v>
      </c>
      <c r="AJ143" s="40"/>
      <c r="AK143" s="22">
        <f t="shared" si="122"/>
        <v>1985.8205868107034</v>
      </c>
      <c r="AL143" s="7">
        <f t="shared" si="123"/>
        <v>0</v>
      </c>
      <c r="AM143" s="40"/>
      <c r="AN143" s="29">
        <f t="shared" si="101"/>
        <v>27</v>
      </c>
      <c r="AO143" s="39">
        <f t="shared" si="124"/>
        <v>0</v>
      </c>
      <c r="AP143" s="54">
        <f t="shared" si="125"/>
        <v>8</v>
      </c>
    </row>
    <row r="144" spans="1:43" ht="12.75" x14ac:dyDescent="0.2">
      <c r="A144" s="34">
        <v>142</v>
      </c>
      <c r="B144" s="35">
        <v>41957.763729791666</v>
      </c>
      <c r="C144" s="36" t="s">
        <v>761</v>
      </c>
      <c r="D144" s="36" t="s">
        <v>762</v>
      </c>
      <c r="E144" s="37">
        <v>240575</v>
      </c>
      <c r="F144" s="37">
        <v>1</v>
      </c>
      <c r="G144" s="4">
        <f t="shared" si="103"/>
        <v>2</v>
      </c>
      <c r="H144" s="4">
        <f t="shared" si="104"/>
        <v>4</v>
      </c>
      <c r="I144" s="4">
        <f t="shared" si="105"/>
        <v>0</v>
      </c>
      <c r="J144" s="4">
        <f t="shared" si="106"/>
        <v>5</v>
      </c>
      <c r="K144" s="4">
        <f t="shared" si="107"/>
        <v>7</v>
      </c>
      <c r="L144" s="4">
        <f t="shared" si="108"/>
        <v>5</v>
      </c>
      <c r="M144" s="7">
        <v>2</v>
      </c>
      <c r="N144" s="36" t="s">
        <v>763</v>
      </c>
      <c r="O144" s="22">
        <f t="shared" si="109"/>
        <v>12.218487496163563</v>
      </c>
      <c r="P144" s="7">
        <f t="shared" si="110"/>
        <v>1</v>
      </c>
      <c r="Q144" s="36" t="s">
        <v>764</v>
      </c>
      <c r="R144" s="22">
        <f t="shared" si="111"/>
        <v>52.985316343231148</v>
      </c>
      <c r="S144" s="7">
        <f t="shared" si="112"/>
        <v>1</v>
      </c>
      <c r="T144" s="36" t="s">
        <v>765</v>
      </c>
      <c r="U144" s="22">
        <f t="shared" si="113"/>
        <v>1040</v>
      </c>
      <c r="V144" s="7">
        <f t="shared" si="114"/>
        <v>1</v>
      </c>
      <c r="W144" s="38" t="s">
        <v>766</v>
      </c>
      <c r="X144" s="22">
        <f t="shared" si="115"/>
        <v>44.156791142999644</v>
      </c>
      <c r="Y144" s="7">
        <f t="shared" si="116"/>
        <v>1</v>
      </c>
      <c r="Z144" s="36" t="s">
        <v>767</v>
      </c>
      <c r="AA144" s="22">
        <f t="shared" si="117"/>
        <v>48</v>
      </c>
      <c r="AB144" s="7">
        <f t="shared" si="118"/>
        <v>1</v>
      </c>
      <c r="AC144" s="36" t="s">
        <v>768</v>
      </c>
      <c r="AD144" s="7">
        <f t="shared" si="119"/>
        <v>1</v>
      </c>
      <c r="AE144" s="36" t="s">
        <v>769</v>
      </c>
      <c r="AF144" s="7">
        <f t="shared" si="120"/>
        <v>1</v>
      </c>
      <c r="AG144" s="36" t="s">
        <v>770</v>
      </c>
      <c r="AH144" s="22">
        <f t="shared" si="121"/>
        <v>64.815614275581396</v>
      </c>
      <c r="AI144" s="7">
        <f t="shared" si="102"/>
        <v>-1</v>
      </c>
      <c r="AJ144" s="36" t="s">
        <v>771</v>
      </c>
      <c r="AK144" s="22">
        <f t="shared" si="122"/>
        <v>790.56941504209499</v>
      </c>
      <c r="AL144" s="7">
        <f t="shared" si="123"/>
        <v>1</v>
      </c>
      <c r="AM144" s="36">
        <v>43</v>
      </c>
      <c r="AN144" s="29">
        <f t="shared" si="101"/>
        <v>24</v>
      </c>
      <c r="AO144" s="39">
        <f t="shared" si="124"/>
        <v>-1</v>
      </c>
      <c r="AP144" s="54">
        <f t="shared" si="125"/>
        <v>8</v>
      </c>
    </row>
    <row r="145" spans="1:42" ht="12.75" x14ac:dyDescent="0.2">
      <c r="A145" s="34">
        <v>143</v>
      </c>
      <c r="B145" s="35">
        <v>41957.758304282404</v>
      </c>
      <c r="C145" s="36" t="s">
        <v>816</v>
      </c>
      <c r="D145" s="36" t="s">
        <v>817</v>
      </c>
      <c r="E145" s="37">
        <v>253994</v>
      </c>
      <c r="F145" s="37">
        <v>1</v>
      </c>
      <c r="G145" s="4">
        <f t="shared" si="103"/>
        <v>2</v>
      </c>
      <c r="H145" s="4">
        <f t="shared" si="104"/>
        <v>5</v>
      </c>
      <c r="I145" s="4">
        <f t="shared" si="105"/>
        <v>3</v>
      </c>
      <c r="J145" s="4">
        <f t="shared" si="106"/>
        <v>9</v>
      </c>
      <c r="K145" s="4">
        <f t="shared" si="107"/>
        <v>9</v>
      </c>
      <c r="L145" s="4">
        <f t="shared" si="108"/>
        <v>4</v>
      </c>
      <c r="M145" s="7">
        <v>2</v>
      </c>
      <c r="N145" s="36" t="s">
        <v>818</v>
      </c>
      <c r="O145" s="22">
        <f t="shared" si="109"/>
        <v>13.010299956639813</v>
      </c>
      <c r="P145" s="7">
        <f t="shared" si="110"/>
        <v>1</v>
      </c>
      <c r="Q145" s="36" t="s">
        <v>819</v>
      </c>
      <c r="R145" s="22">
        <f t="shared" si="111"/>
        <v>54.88037037473174</v>
      </c>
      <c r="S145" s="7">
        <f t="shared" si="112"/>
        <v>1</v>
      </c>
      <c r="T145" s="36" t="s">
        <v>820</v>
      </c>
      <c r="U145" s="22">
        <f t="shared" si="113"/>
        <v>1114.2857142857142</v>
      </c>
      <c r="V145" s="7">
        <f t="shared" si="114"/>
        <v>1</v>
      </c>
      <c r="W145" s="36" t="s">
        <v>821</v>
      </c>
      <c r="X145" s="22">
        <f t="shared" si="115"/>
        <v>43.222531462789526</v>
      </c>
      <c r="Y145" s="7">
        <f t="shared" si="116"/>
        <v>1</v>
      </c>
      <c r="Z145" s="36" t="s">
        <v>822</v>
      </c>
      <c r="AA145" s="22">
        <f t="shared" si="117"/>
        <v>45.321846833714012</v>
      </c>
      <c r="AB145" s="7">
        <f t="shared" si="118"/>
        <v>-1</v>
      </c>
      <c r="AC145" s="36" t="s">
        <v>823</v>
      </c>
      <c r="AD145" s="7">
        <f t="shared" si="119"/>
        <v>-1</v>
      </c>
      <c r="AE145" s="36" t="s">
        <v>824</v>
      </c>
      <c r="AF145" s="7">
        <f t="shared" si="120"/>
        <v>1</v>
      </c>
      <c r="AG145" s="36" t="s">
        <v>825</v>
      </c>
      <c r="AH145" s="22">
        <f t="shared" si="121"/>
        <v>66.357201052394402</v>
      </c>
      <c r="AI145" s="7">
        <f t="shared" si="102"/>
        <v>1</v>
      </c>
      <c r="AJ145" s="36" t="s">
        <v>826</v>
      </c>
      <c r="AK145" s="22">
        <f t="shared" si="122"/>
        <v>198.58205868107029</v>
      </c>
      <c r="AL145" s="7">
        <f t="shared" si="123"/>
        <v>1</v>
      </c>
      <c r="AM145" s="36">
        <v>21</v>
      </c>
      <c r="AN145" s="29">
        <f t="shared" si="101"/>
        <v>21</v>
      </c>
      <c r="AO145" s="39">
        <f t="shared" si="124"/>
        <v>1</v>
      </c>
      <c r="AP145" s="54">
        <f t="shared" si="125"/>
        <v>8</v>
      </c>
    </row>
    <row r="146" spans="1:42" ht="12.75" x14ac:dyDescent="0.2">
      <c r="A146" s="34">
        <v>144</v>
      </c>
      <c r="B146" s="35">
        <v>41957.758445347223</v>
      </c>
      <c r="C146" s="36" t="s">
        <v>858</v>
      </c>
      <c r="D146" s="36" t="s">
        <v>859</v>
      </c>
      <c r="E146" s="37">
        <v>255013</v>
      </c>
      <c r="F146" s="37">
        <v>1</v>
      </c>
      <c r="G146" s="4">
        <f t="shared" si="103"/>
        <v>2</v>
      </c>
      <c r="H146" s="4">
        <f t="shared" si="104"/>
        <v>5</v>
      </c>
      <c r="I146" s="4">
        <f t="shared" si="105"/>
        <v>5</v>
      </c>
      <c r="J146" s="4">
        <f t="shared" si="106"/>
        <v>0</v>
      </c>
      <c r="K146" s="4">
        <f t="shared" si="107"/>
        <v>1</v>
      </c>
      <c r="L146" s="4">
        <f t="shared" si="108"/>
        <v>3</v>
      </c>
      <c r="M146" s="7">
        <v>2</v>
      </c>
      <c r="N146" s="36" t="s">
        <v>860</v>
      </c>
      <c r="O146" s="22">
        <f t="shared" si="109"/>
        <v>13.979400086720377</v>
      </c>
      <c r="P146" s="7">
        <f t="shared" si="110"/>
        <v>1</v>
      </c>
      <c r="Q146" s="36" t="s">
        <v>861</v>
      </c>
      <c r="R146" s="22">
        <f t="shared" si="111"/>
        <v>48.631513217184533</v>
      </c>
      <c r="S146" s="7">
        <f t="shared" si="112"/>
        <v>1</v>
      </c>
      <c r="T146" s="36" t="s">
        <v>862</v>
      </c>
      <c r="U146" s="22">
        <f t="shared" si="113"/>
        <v>1200</v>
      </c>
      <c r="V146" s="7">
        <f t="shared" si="114"/>
        <v>1</v>
      </c>
      <c r="W146" s="36" t="s">
        <v>863</v>
      </c>
      <c r="X146" s="22">
        <f t="shared" si="115"/>
        <v>48.606673061697371</v>
      </c>
      <c r="Y146" s="7">
        <f t="shared" si="116"/>
        <v>1</v>
      </c>
      <c r="Z146" s="36" t="s">
        <v>864</v>
      </c>
      <c r="AA146" s="22">
        <f t="shared" si="117"/>
        <v>47.228787452803374</v>
      </c>
      <c r="AB146" s="7">
        <f t="shared" si="118"/>
        <v>1</v>
      </c>
      <c r="AC146" s="36" t="s">
        <v>865</v>
      </c>
      <c r="AD146" s="7">
        <f t="shared" si="119"/>
        <v>-1</v>
      </c>
      <c r="AE146" s="36" t="s">
        <v>866</v>
      </c>
      <c r="AF146" s="7">
        <f t="shared" si="120"/>
        <v>1</v>
      </c>
      <c r="AG146" s="36" t="s">
        <v>867</v>
      </c>
      <c r="AH146" s="22">
        <f t="shared" si="121"/>
        <v>61.848083475747622</v>
      </c>
      <c r="AI146" s="7">
        <f t="shared" si="102"/>
        <v>1</v>
      </c>
      <c r="AJ146" s="36" t="s">
        <v>868</v>
      </c>
      <c r="AK146" s="22">
        <f t="shared" si="122"/>
        <v>15773.933612004834</v>
      </c>
      <c r="AL146" s="7">
        <f t="shared" si="123"/>
        <v>-1</v>
      </c>
      <c r="AM146" s="36">
        <v>31</v>
      </c>
      <c r="AN146" s="29">
        <f t="shared" si="101"/>
        <v>31</v>
      </c>
      <c r="AO146" s="39">
        <f t="shared" si="124"/>
        <v>1</v>
      </c>
      <c r="AP146" s="54">
        <f t="shared" si="125"/>
        <v>8</v>
      </c>
    </row>
    <row r="147" spans="1:42" ht="12.75" x14ac:dyDescent="0.2">
      <c r="A147" s="34">
        <v>145</v>
      </c>
      <c r="B147" s="35">
        <v>41957.758603935181</v>
      </c>
      <c r="C147" s="36" t="s">
        <v>869</v>
      </c>
      <c r="D147" s="36" t="s">
        <v>870</v>
      </c>
      <c r="E147" s="37">
        <v>246477</v>
      </c>
      <c r="F147" s="37">
        <v>1</v>
      </c>
      <c r="G147" s="4">
        <f t="shared" si="103"/>
        <v>2</v>
      </c>
      <c r="H147" s="4">
        <f t="shared" si="104"/>
        <v>4</v>
      </c>
      <c r="I147" s="4">
        <f t="shared" si="105"/>
        <v>6</v>
      </c>
      <c r="J147" s="4">
        <f t="shared" si="106"/>
        <v>4</v>
      </c>
      <c r="K147" s="4">
        <f t="shared" si="107"/>
        <v>7</v>
      </c>
      <c r="L147" s="4">
        <f t="shared" si="108"/>
        <v>7</v>
      </c>
      <c r="M147" s="7">
        <v>2</v>
      </c>
      <c r="N147" s="36" t="s">
        <v>871</v>
      </c>
      <c r="O147" s="22">
        <f t="shared" si="109"/>
        <v>10.969100130080564</v>
      </c>
      <c r="P147" s="7">
        <f t="shared" si="110"/>
        <v>1</v>
      </c>
      <c r="Q147" s="36" t="s">
        <v>872</v>
      </c>
      <c r="R147" s="22">
        <f t="shared" si="111"/>
        <v>52.70353444648228</v>
      </c>
      <c r="S147" s="7">
        <f t="shared" si="112"/>
        <v>1</v>
      </c>
      <c r="T147" s="36" t="s">
        <v>873</v>
      </c>
      <c r="U147" s="22">
        <f t="shared" si="113"/>
        <v>917.64705882352939</v>
      </c>
      <c r="V147" s="7">
        <f t="shared" si="114"/>
        <v>1</v>
      </c>
      <c r="W147" s="36" t="s">
        <v>874</v>
      </c>
      <c r="X147" s="22">
        <f t="shared" si="115"/>
        <v>48.093336632777238</v>
      </c>
      <c r="Y147" s="7">
        <f t="shared" si="116"/>
        <v>1</v>
      </c>
      <c r="Z147" s="36" t="s">
        <v>875</v>
      </c>
      <c r="AA147" s="22">
        <f t="shared" si="117"/>
        <v>47.501225267834002</v>
      </c>
      <c r="AB147" s="7">
        <f t="shared" si="118"/>
        <v>1</v>
      </c>
      <c r="AC147" s="36" t="s">
        <v>876</v>
      </c>
      <c r="AD147" s="7">
        <f t="shared" si="119"/>
        <v>-1</v>
      </c>
      <c r="AE147" s="36" t="s">
        <v>877</v>
      </c>
      <c r="AF147" s="7">
        <f t="shared" si="120"/>
        <v>1</v>
      </c>
      <c r="AG147" s="36" t="s">
        <v>878</v>
      </c>
      <c r="AH147" s="22">
        <f t="shared" si="121"/>
        <v>65.902801763304396</v>
      </c>
      <c r="AI147" s="7">
        <f t="shared" si="102"/>
        <v>1</v>
      </c>
      <c r="AJ147" s="36" t="s">
        <v>879</v>
      </c>
      <c r="AK147" s="22">
        <f t="shared" si="122"/>
        <v>1252.9680840681817</v>
      </c>
      <c r="AL147" s="7">
        <f t="shared" si="123"/>
        <v>-1</v>
      </c>
      <c r="AM147" s="36">
        <v>25</v>
      </c>
      <c r="AN147" s="29">
        <f t="shared" si="101"/>
        <v>25</v>
      </c>
      <c r="AO147" s="39">
        <f t="shared" si="124"/>
        <v>1</v>
      </c>
      <c r="AP147" s="54">
        <f t="shared" si="125"/>
        <v>8</v>
      </c>
    </row>
    <row r="148" spans="1:42" ht="12.75" x14ac:dyDescent="0.2">
      <c r="A148" s="34">
        <v>146</v>
      </c>
      <c r="B148" s="35">
        <v>41957.761414143526</v>
      </c>
      <c r="C148" s="36" t="s">
        <v>955</v>
      </c>
      <c r="D148" s="36" t="s">
        <v>956</v>
      </c>
      <c r="E148" s="37">
        <v>258912</v>
      </c>
      <c r="F148" s="37">
        <v>1</v>
      </c>
      <c r="G148" s="4">
        <f t="shared" si="103"/>
        <v>2</v>
      </c>
      <c r="H148" s="4">
        <f t="shared" si="104"/>
        <v>5</v>
      </c>
      <c r="I148" s="4">
        <f t="shared" si="105"/>
        <v>8</v>
      </c>
      <c r="J148" s="4">
        <f t="shared" si="106"/>
        <v>9</v>
      </c>
      <c r="K148" s="4">
        <f t="shared" si="107"/>
        <v>1</v>
      </c>
      <c r="L148" s="4">
        <f t="shared" si="108"/>
        <v>2</v>
      </c>
      <c r="M148" s="7">
        <v>2</v>
      </c>
      <c r="N148" s="36" t="s">
        <v>957</v>
      </c>
      <c r="O148" s="22">
        <f t="shared" si="109"/>
        <v>15.228787452803376</v>
      </c>
      <c r="P148" s="7">
        <f t="shared" si="110"/>
        <v>1</v>
      </c>
      <c r="Q148" s="36" t="s">
        <v>958</v>
      </c>
      <c r="R148" s="22">
        <f t="shared" si="111"/>
        <v>51.804576998293172</v>
      </c>
      <c r="S148" s="7">
        <f t="shared" si="112"/>
        <v>-1</v>
      </c>
      <c r="T148" s="36" t="s">
        <v>959</v>
      </c>
      <c r="U148" s="22">
        <f t="shared" si="113"/>
        <v>1300</v>
      </c>
      <c r="V148" s="7">
        <f t="shared" si="114"/>
        <v>1</v>
      </c>
      <c r="W148" s="38" t="s">
        <v>960</v>
      </c>
      <c r="X148" s="22">
        <f t="shared" si="115"/>
        <v>48.610378512873005</v>
      </c>
      <c r="Y148" s="7">
        <f t="shared" si="116"/>
        <v>1</v>
      </c>
      <c r="Z148" s="38" t="s">
        <v>961</v>
      </c>
      <c r="AA148" s="22">
        <f t="shared" si="117"/>
        <v>49.908555305749317</v>
      </c>
      <c r="AB148" s="7">
        <f t="shared" si="118"/>
        <v>1</v>
      </c>
      <c r="AC148" s="36" t="s">
        <v>962</v>
      </c>
      <c r="AD148" s="7">
        <f t="shared" si="119"/>
        <v>1</v>
      </c>
      <c r="AE148" s="36" t="s">
        <v>963</v>
      </c>
      <c r="AF148" s="7">
        <f t="shared" si="120"/>
        <v>1</v>
      </c>
      <c r="AG148" s="36" t="s">
        <v>964</v>
      </c>
      <c r="AH148" s="22">
        <f t="shared" si="121"/>
        <v>65.569603696263357</v>
      </c>
      <c r="AI148" s="7">
        <f t="shared" si="102"/>
        <v>1</v>
      </c>
      <c r="AJ148" s="40"/>
      <c r="AK148" s="22">
        <f t="shared" si="122"/>
        <v>12529.680840681822</v>
      </c>
      <c r="AL148" s="7">
        <f t="shared" si="123"/>
        <v>0</v>
      </c>
      <c r="AM148" s="40"/>
      <c r="AN148" s="29">
        <f t="shared" si="101"/>
        <v>31</v>
      </c>
      <c r="AO148" s="39">
        <f t="shared" si="124"/>
        <v>0</v>
      </c>
      <c r="AP148" s="54">
        <f t="shared" si="125"/>
        <v>8</v>
      </c>
    </row>
    <row r="149" spans="1:42" ht="12.75" x14ac:dyDescent="0.2">
      <c r="A149" s="34">
        <v>147</v>
      </c>
      <c r="B149" s="35">
        <v>41957.764042777781</v>
      </c>
      <c r="C149" s="36" t="s">
        <v>1008</v>
      </c>
      <c r="D149" s="36" t="s">
        <v>1009</v>
      </c>
      <c r="E149" s="37">
        <v>239663</v>
      </c>
      <c r="F149" s="37">
        <v>1</v>
      </c>
      <c r="G149" s="4">
        <f t="shared" si="103"/>
        <v>2</v>
      </c>
      <c r="H149" s="4">
        <f t="shared" si="104"/>
        <v>3</v>
      </c>
      <c r="I149" s="4">
        <f t="shared" si="105"/>
        <v>9</v>
      </c>
      <c r="J149" s="4">
        <f t="shared" si="106"/>
        <v>6</v>
      </c>
      <c r="K149" s="4">
        <f t="shared" si="107"/>
        <v>6</v>
      </c>
      <c r="L149" s="4">
        <f t="shared" si="108"/>
        <v>3</v>
      </c>
      <c r="M149" s="7">
        <v>2</v>
      </c>
      <c r="N149" s="36" t="s">
        <v>1010</v>
      </c>
      <c r="O149" s="22">
        <f t="shared" si="109"/>
        <v>13.979400086720377</v>
      </c>
      <c r="P149" s="7">
        <f t="shared" si="110"/>
        <v>1</v>
      </c>
      <c r="Q149" s="36" t="s">
        <v>1011</v>
      </c>
      <c r="R149" s="22">
        <f t="shared" si="111"/>
        <v>52.896747702416505</v>
      </c>
      <c r="S149" s="7">
        <f t="shared" si="112"/>
        <v>1</v>
      </c>
      <c r="T149" s="36" t="s">
        <v>1012</v>
      </c>
      <c r="U149" s="22">
        <f t="shared" si="113"/>
        <v>1200</v>
      </c>
      <c r="V149" s="7">
        <f t="shared" si="114"/>
        <v>1</v>
      </c>
      <c r="W149" s="36" t="s">
        <v>1013</v>
      </c>
      <c r="X149" s="22">
        <f t="shared" si="115"/>
        <v>45.50863386198251</v>
      </c>
      <c r="Y149" s="7">
        <f t="shared" si="116"/>
        <v>1</v>
      </c>
      <c r="Z149" s="36" t="s">
        <v>1014</v>
      </c>
      <c r="AA149" s="22">
        <f t="shared" si="117"/>
        <v>44.626390842053958</v>
      </c>
      <c r="AB149" s="7">
        <f t="shared" si="118"/>
        <v>1</v>
      </c>
      <c r="AC149" s="36" t="s">
        <v>1015</v>
      </c>
      <c r="AD149" s="7">
        <f t="shared" si="119"/>
        <v>1</v>
      </c>
      <c r="AE149" s="36" t="s">
        <v>1016</v>
      </c>
      <c r="AF149" s="7">
        <f t="shared" si="120"/>
        <v>1</v>
      </c>
      <c r="AG149" s="36" t="s">
        <v>1017</v>
      </c>
      <c r="AH149" s="22">
        <f t="shared" si="121"/>
        <v>64.142774802814586</v>
      </c>
      <c r="AI149" s="7">
        <f t="shared" si="102"/>
        <v>1</v>
      </c>
      <c r="AJ149" s="36" t="s">
        <v>1018</v>
      </c>
      <c r="AK149" s="22">
        <f t="shared" si="122"/>
        <v>498.81557874222005</v>
      </c>
      <c r="AL149" s="7">
        <f t="shared" si="123"/>
        <v>-1</v>
      </c>
      <c r="AM149" s="36">
        <v>26</v>
      </c>
      <c r="AN149" s="29">
        <f t="shared" ref="AN149:AN180" si="126">INT((100+K149*10+L149)*10^(-(5+K149/2)/10))</f>
        <v>25</v>
      </c>
      <c r="AO149" s="39">
        <f t="shared" si="124"/>
        <v>-1</v>
      </c>
      <c r="AP149" s="54">
        <f t="shared" si="125"/>
        <v>8</v>
      </c>
    </row>
    <row r="150" spans="1:42" ht="12.75" x14ac:dyDescent="0.2">
      <c r="A150" s="34">
        <v>148</v>
      </c>
      <c r="B150" s="35">
        <v>41957.762157418983</v>
      </c>
      <c r="C150" s="36" t="s">
        <v>1085</v>
      </c>
      <c r="D150" s="36" t="s">
        <v>1086</v>
      </c>
      <c r="E150" s="37">
        <v>232430</v>
      </c>
      <c r="F150" s="37">
        <v>1</v>
      </c>
      <c r="G150" s="4">
        <f t="shared" si="103"/>
        <v>2</v>
      </c>
      <c r="H150" s="4">
        <f t="shared" si="104"/>
        <v>3</v>
      </c>
      <c r="I150" s="4">
        <f t="shared" si="105"/>
        <v>2</v>
      </c>
      <c r="J150" s="4">
        <f t="shared" si="106"/>
        <v>4</v>
      </c>
      <c r="K150" s="4">
        <f t="shared" si="107"/>
        <v>3</v>
      </c>
      <c r="L150" s="4">
        <f t="shared" si="108"/>
        <v>0</v>
      </c>
      <c r="M150" s="7">
        <v>2</v>
      </c>
      <c r="N150" s="36" t="s">
        <v>1087</v>
      </c>
      <c r="O150" s="22">
        <f t="shared" si="109"/>
        <v>20</v>
      </c>
      <c r="P150" s="7">
        <f t="shared" si="110"/>
        <v>1</v>
      </c>
      <c r="Q150" s="36" t="s">
        <v>1088</v>
      </c>
      <c r="R150" s="22">
        <f t="shared" si="111"/>
        <v>50.946682192318107</v>
      </c>
      <c r="S150" s="7">
        <f t="shared" si="112"/>
        <v>1</v>
      </c>
      <c r="T150" s="36" t="s">
        <v>1089</v>
      </c>
      <c r="U150" s="22">
        <f t="shared" si="113"/>
        <v>1560</v>
      </c>
      <c r="V150" s="7">
        <f t="shared" si="114"/>
        <v>1</v>
      </c>
      <c r="W150" s="36" t="s">
        <v>1090</v>
      </c>
      <c r="X150" s="22">
        <f t="shared" si="115"/>
        <v>42.805083285193795</v>
      </c>
      <c r="Y150" s="7">
        <f t="shared" si="116"/>
        <v>1</v>
      </c>
      <c r="Z150" s="36" t="s">
        <v>1091</v>
      </c>
      <c r="AA150" s="22">
        <f t="shared" si="117"/>
        <v>45.750612633917001</v>
      </c>
      <c r="AB150" s="7">
        <f t="shared" si="118"/>
        <v>1</v>
      </c>
      <c r="AC150" s="36" t="s">
        <v>1092</v>
      </c>
      <c r="AD150" s="7">
        <f t="shared" si="119"/>
        <v>1</v>
      </c>
      <c r="AE150" s="36" t="s">
        <v>1093</v>
      </c>
      <c r="AF150" s="7">
        <f t="shared" si="120"/>
        <v>1</v>
      </c>
      <c r="AG150" s="36" t="s">
        <v>1094</v>
      </c>
      <c r="AH150" s="22">
        <f t="shared" si="121"/>
        <v>61.68264242246125</v>
      </c>
      <c r="AI150" s="7">
        <f t="shared" si="102"/>
        <v>-1</v>
      </c>
      <c r="AJ150" s="36" t="s">
        <v>1095</v>
      </c>
      <c r="AK150" s="22">
        <f t="shared" si="122"/>
        <v>2500.0000000000018</v>
      </c>
      <c r="AL150" s="7">
        <f t="shared" si="123"/>
        <v>1</v>
      </c>
      <c r="AM150" s="36">
        <v>28</v>
      </c>
      <c r="AN150" s="29">
        <f t="shared" si="126"/>
        <v>29</v>
      </c>
      <c r="AO150" s="39">
        <f t="shared" si="124"/>
        <v>-1</v>
      </c>
      <c r="AP150" s="54">
        <f t="shared" si="125"/>
        <v>8</v>
      </c>
    </row>
    <row r="151" spans="1:42" ht="12.75" x14ac:dyDescent="0.2">
      <c r="A151" s="34">
        <v>149</v>
      </c>
      <c r="B151" s="35">
        <v>41957.762746261578</v>
      </c>
      <c r="C151" s="36" t="s">
        <v>1151</v>
      </c>
      <c r="D151" s="36" t="s">
        <v>1152</v>
      </c>
      <c r="E151" s="37">
        <v>260207</v>
      </c>
      <c r="F151" s="37">
        <v>1</v>
      </c>
      <c r="G151" s="4">
        <f t="shared" si="103"/>
        <v>2</v>
      </c>
      <c r="H151" s="4">
        <f t="shared" si="104"/>
        <v>6</v>
      </c>
      <c r="I151" s="4">
        <f t="shared" si="105"/>
        <v>0</v>
      </c>
      <c r="J151" s="4">
        <f t="shared" si="106"/>
        <v>2</v>
      </c>
      <c r="K151" s="4">
        <f t="shared" si="107"/>
        <v>0</v>
      </c>
      <c r="L151" s="4">
        <f t="shared" si="108"/>
        <v>7</v>
      </c>
      <c r="M151" s="7">
        <v>2</v>
      </c>
      <c r="N151" s="42" t="s">
        <v>1153</v>
      </c>
      <c r="O151" s="22">
        <f t="shared" si="109"/>
        <v>10.969100130080564</v>
      </c>
      <c r="P151" s="7">
        <v>1</v>
      </c>
      <c r="Q151" s="42" t="s">
        <v>1154</v>
      </c>
      <c r="R151" s="22">
        <f t="shared" si="111"/>
        <v>49.167860525582483</v>
      </c>
      <c r="S151" s="7">
        <v>1</v>
      </c>
      <c r="T151" s="42" t="s">
        <v>1155</v>
      </c>
      <c r="U151" s="22">
        <f t="shared" si="113"/>
        <v>917.64705882352939</v>
      </c>
      <c r="V151" s="7">
        <v>1</v>
      </c>
      <c r="W151" s="42" t="s">
        <v>1156</v>
      </c>
      <c r="X151" s="22">
        <f t="shared" si="115"/>
        <v>52.137501500818232</v>
      </c>
      <c r="Y151" s="7">
        <v>1</v>
      </c>
      <c r="Z151" s="42" t="s">
        <v>1157</v>
      </c>
      <c r="AA151" s="22">
        <f t="shared" si="117"/>
        <v>55.450980400142569</v>
      </c>
      <c r="AB151" s="7">
        <v>1</v>
      </c>
      <c r="AC151" s="36" t="s">
        <v>1158</v>
      </c>
      <c r="AD151" s="7">
        <f t="shared" si="119"/>
        <v>1</v>
      </c>
      <c r="AE151" s="36" t="s">
        <v>1159</v>
      </c>
      <c r="AF151" s="7">
        <f t="shared" si="120"/>
        <v>1</v>
      </c>
      <c r="AG151" s="38" t="s">
        <v>1160</v>
      </c>
      <c r="AH151" s="22">
        <f t="shared" si="121"/>
        <v>65.413598249885382</v>
      </c>
      <c r="AI151" s="7">
        <f t="shared" si="102"/>
        <v>-1</v>
      </c>
      <c r="AJ151" s="40"/>
      <c r="AK151" s="22">
        <f t="shared" si="122"/>
        <v>39622.329811527903</v>
      </c>
      <c r="AL151" s="7">
        <f t="shared" si="123"/>
        <v>0</v>
      </c>
      <c r="AM151" s="40"/>
      <c r="AN151" s="29">
        <f t="shared" si="126"/>
        <v>33</v>
      </c>
      <c r="AO151" s="39">
        <f t="shared" si="124"/>
        <v>0</v>
      </c>
      <c r="AP151" s="54">
        <f t="shared" si="125"/>
        <v>8</v>
      </c>
    </row>
    <row r="152" spans="1:42" ht="12.75" x14ac:dyDescent="0.2">
      <c r="A152" s="34">
        <v>150</v>
      </c>
      <c r="B152" s="35">
        <v>41957.762520775461</v>
      </c>
      <c r="C152" s="36" t="s">
        <v>1161</v>
      </c>
      <c r="D152" s="36" t="s">
        <v>1162</v>
      </c>
      <c r="E152" s="37">
        <v>242667</v>
      </c>
      <c r="F152" s="37">
        <v>1</v>
      </c>
      <c r="G152" s="4">
        <f t="shared" si="103"/>
        <v>2</v>
      </c>
      <c r="H152" s="4">
        <f t="shared" si="104"/>
        <v>4</v>
      </c>
      <c r="I152" s="4">
        <f t="shared" si="105"/>
        <v>2</v>
      </c>
      <c r="J152" s="4">
        <f t="shared" si="106"/>
        <v>6</v>
      </c>
      <c r="K152" s="4">
        <f t="shared" si="107"/>
        <v>6</v>
      </c>
      <c r="L152" s="4">
        <f t="shared" si="108"/>
        <v>7</v>
      </c>
      <c r="M152" s="7">
        <v>2</v>
      </c>
      <c r="N152" s="36" t="s">
        <v>1163</v>
      </c>
      <c r="O152" s="22">
        <f t="shared" si="109"/>
        <v>10.969100130080564</v>
      </c>
      <c r="P152" s="7">
        <f t="shared" ref="P152:P161" si="127">IF(N152="",0,IF(EXACT(RIGHT(N152,2),"dB"),IF(ABS(VALUE(LEFT(N152,FIND(" ",N152,1)))-O152)&lt;=0.5,1,-1),-1))</f>
        <v>1</v>
      </c>
      <c r="Q152" s="36" t="s">
        <v>1164</v>
      </c>
      <c r="R152" s="22">
        <f t="shared" si="111"/>
        <v>53.027857959912836</v>
      </c>
      <c r="S152" s="7">
        <f>IF(Q152="",0,IF(EXACT(RIGHT(Q152,2),"dB"),IF(ABS(VALUE(LEFT(Q152,FIND(" ",Q152,1)))-R152)&lt;=0.5,1,-1),-1))</f>
        <v>1</v>
      </c>
      <c r="T152" s="36" t="s">
        <v>1165</v>
      </c>
      <c r="U152" s="22">
        <f t="shared" si="113"/>
        <v>917.64705882352939</v>
      </c>
      <c r="V152" s="7">
        <f t="shared" ref="V152:V161" si="128">IF(T152="",0,IF(EXACT(RIGHT(T152,2),"Hz"),IF(ABS(VALUE(LEFT(T152,FIND(" ",T152,1)))-U152)&lt;=1,1,-1),-1))</f>
        <v>1</v>
      </c>
      <c r="W152" s="36" t="s">
        <v>1166</v>
      </c>
      <c r="X152" s="22">
        <f t="shared" si="115"/>
        <v>47.58977859959338</v>
      </c>
      <c r="Y152" s="7">
        <f t="shared" ref="Y152:Y165" si="129">IF(W152="",0,IF(EXACT(RIGHT(W152,2),"dB"),IF(ABS(VALUE(LEFT(W152,FIND(" ",W152,1)))-X152)&lt;=0.5,1,-1),-1))</f>
        <v>1</v>
      </c>
      <c r="Z152" s="36" t="s">
        <v>1167</v>
      </c>
      <c r="AA152" s="22">
        <f t="shared" si="117"/>
        <v>50.622114391106003</v>
      </c>
      <c r="AB152" s="7">
        <f t="shared" ref="AB152:AB161" si="130">IF(Z152="",0,IF(EXACT(RIGHT(Z152,2),"dB"),IF(ABS(VALUE(LEFT(Z152,FIND(" ",Z152,1)))-AA152)&lt;=0.5,1,-1),-1))</f>
        <v>-1</v>
      </c>
      <c r="AC152" s="36" t="s">
        <v>1168</v>
      </c>
      <c r="AD152" s="7">
        <f t="shared" si="119"/>
        <v>1</v>
      </c>
      <c r="AE152" s="36" t="s">
        <v>1169</v>
      </c>
      <c r="AF152" s="7">
        <f t="shared" si="120"/>
        <v>1</v>
      </c>
      <c r="AG152" s="36" t="s">
        <v>1170</v>
      </c>
      <c r="AH152" s="22">
        <f t="shared" si="121"/>
        <v>66.390406653129759</v>
      </c>
      <c r="AI152" s="7">
        <f t="shared" si="102"/>
        <v>-1</v>
      </c>
      <c r="AJ152" s="36" t="s">
        <v>1171</v>
      </c>
      <c r="AK152" s="22">
        <f t="shared" si="122"/>
        <v>1252.9680840681817</v>
      </c>
      <c r="AL152" s="7">
        <f t="shared" si="123"/>
        <v>1</v>
      </c>
      <c r="AM152" s="36">
        <v>26</v>
      </c>
      <c r="AN152" s="29">
        <f t="shared" si="126"/>
        <v>26</v>
      </c>
      <c r="AO152" s="39">
        <f t="shared" si="124"/>
        <v>1</v>
      </c>
      <c r="AP152" s="54">
        <f t="shared" si="125"/>
        <v>8</v>
      </c>
    </row>
    <row r="153" spans="1:42" ht="12.75" x14ac:dyDescent="0.2">
      <c r="A153" s="34">
        <v>151</v>
      </c>
      <c r="B153" s="35">
        <v>41957.762524212965</v>
      </c>
      <c r="C153" s="36" t="s">
        <v>1172</v>
      </c>
      <c r="D153" s="36" t="s">
        <v>1173</v>
      </c>
      <c r="E153" s="37">
        <v>231840</v>
      </c>
      <c r="F153" s="37">
        <v>1</v>
      </c>
      <c r="G153" s="4">
        <f t="shared" si="103"/>
        <v>2</v>
      </c>
      <c r="H153" s="4">
        <f t="shared" si="104"/>
        <v>3</v>
      </c>
      <c r="I153" s="4">
        <f t="shared" si="105"/>
        <v>1</v>
      </c>
      <c r="J153" s="4">
        <f t="shared" si="106"/>
        <v>8</v>
      </c>
      <c r="K153" s="4">
        <f t="shared" si="107"/>
        <v>4</v>
      </c>
      <c r="L153" s="4">
        <f t="shared" si="108"/>
        <v>0</v>
      </c>
      <c r="M153" s="7">
        <v>2</v>
      </c>
      <c r="N153" s="36" t="s">
        <v>1174</v>
      </c>
      <c r="O153" s="22">
        <f t="shared" si="109"/>
        <v>20</v>
      </c>
      <c r="P153" s="7">
        <f t="shared" si="127"/>
        <v>1</v>
      </c>
      <c r="Q153" s="36" t="s">
        <v>1175</v>
      </c>
      <c r="R153" s="22">
        <f t="shared" si="111"/>
        <v>52.670591635172869</v>
      </c>
      <c r="S153" s="7">
        <f>IF(Q153="",0,IF(EXACT(RIGHT(Q153,2),"dB"),IF(ABS(VALUE(LEFT(Q153,FIND(" ",Q153,1)))-R153)&lt;=0.5,1,-1),-1))</f>
        <v>1</v>
      </c>
      <c r="T153" s="36" t="s">
        <v>1176</v>
      </c>
      <c r="U153" s="22">
        <f t="shared" si="113"/>
        <v>1560</v>
      </c>
      <c r="V153" s="7">
        <f t="shared" si="128"/>
        <v>1</v>
      </c>
      <c r="W153" s="36" t="s">
        <v>1177</v>
      </c>
      <c r="X153" s="22">
        <f t="shared" si="115"/>
        <v>41.756314448444876</v>
      </c>
      <c r="Y153" s="7">
        <f t="shared" si="129"/>
        <v>1</v>
      </c>
      <c r="Z153" s="36" t="s">
        <v>1178</v>
      </c>
      <c r="AA153" s="22">
        <f t="shared" si="117"/>
        <v>46.725506671486116</v>
      </c>
      <c r="AB153" s="7">
        <f t="shared" si="130"/>
        <v>-1</v>
      </c>
      <c r="AC153" s="36" t="s">
        <v>1179</v>
      </c>
      <c r="AD153" s="7">
        <f t="shared" si="119"/>
        <v>1</v>
      </c>
      <c r="AE153" s="36" t="s">
        <v>1180</v>
      </c>
      <c r="AF153" s="7">
        <f t="shared" si="120"/>
        <v>1</v>
      </c>
      <c r="AG153" s="36" t="s">
        <v>1181</v>
      </c>
      <c r="AH153" s="22">
        <f t="shared" si="121"/>
        <v>64.397618017881101</v>
      </c>
      <c r="AI153" s="7">
        <f t="shared" si="102"/>
        <v>-1</v>
      </c>
      <c r="AJ153" s="36" t="s">
        <v>1182</v>
      </c>
      <c r="AK153" s="22">
        <f t="shared" si="122"/>
        <v>790.56941504209499</v>
      </c>
      <c r="AL153" s="7">
        <f t="shared" si="123"/>
        <v>1</v>
      </c>
      <c r="AM153" s="36">
        <v>27</v>
      </c>
      <c r="AN153" s="29">
        <f t="shared" si="126"/>
        <v>27</v>
      </c>
      <c r="AO153" s="39">
        <f t="shared" si="124"/>
        <v>1</v>
      </c>
      <c r="AP153" s="54">
        <f t="shared" si="125"/>
        <v>8</v>
      </c>
    </row>
    <row r="154" spans="1:42" ht="12.75" x14ac:dyDescent="0.2">
      <c r="A154" s="34">
        <v>152</v>
      </c>
      <c r="B154" s="35">
        <v>41957.765120543976</v>
      </c>
      <c r="C154" s="36" t="s">
        <v>1550</v>
      </c>
      <c r="D154" s="36" t="s">
        <v>1551</v>
      </c>
      <c r="E154" s="37">
        <v>233172</v>
      </c>
      <c r="F154" s="37">
        <v>1</v>
      </c>
      <c r="G154" s="4">
        <f t="shared" si="103"/>
        <v>2</v>
      </c>
      <c r="H154" s="4">
        <f t="shared" si="104"/>
        <v>3</v>
      </c>
      <c r="I154" s="4">
        <f t="shared" si="105"/>
        <v>3</v>
      </c>
      <c r="J154" s="4">
        <f t="shared" si="106"/>
        <v>1</v>
      </c>
      <c r="K154" s="4">
        <f t="shared" si="107"/>
        <v>7</v>
      </c>
      <c r="L154" s="4">
        <f t="shared" si="108"/>
        <v>2</v>
      </c>
      <c r="M154" s="7">
        <v>2</v>
      </c>
      <c r="N154" s="36" t="s">
        <v>1552</v>
      </c>
      <c r="O154" s="22">
        <f t="shared" si="109"/>
        <v>15.228787452803376</v>
      </c>
      <c r="P154" s="7">
        <f t="shared" si="127"/>
        <v>1</v>
      </c>
      <c r="Q154" s="36" t="s">
        <v>1553</v>
      </c>
      <c r="R154" s="22">
        <f t="shared" si="111"/>
        <v>51.420572757654568</v>
      </c>
      <c r="S154" s="7">
        <f>IF(Q154="",0,IF(EXACT(RIGHT(Q154,2),"dB"),IF(ABS(VALUE(LEFT(Q154,FIND(" ",Q154,1)))-R154)&lt;=0.5,1,-1),-1))</f>
        <v>1</v>
      </c>
      <c r="T154" s="36" t="s">
        <v>1554</v>
      </c>
      <c r="U154" s="22">
        <f t="shared" si="113"/>
        <v>1300</v>
      </c>
      <c r="V154" s="7">
        <f t="shared" si="128"/>
        <v>1</v>
      </c>
      <c r="W154" s="36" t="s">
        <v>1555</v>
      </c>
      <c r="X154" s="22">
        <f t="shared" si="115"/>
        <v>42.117611108857901</v>
      </c>
      <c r="Y154" s="7">
        <f t="shared" si="129"/>
        <v>1</v>
      </c>
      <c r="Z154" s="36" t="s">
        <v>1556</v>
      </c>
      <c r="AA154" s="22">
        <f t="shared" si="117"/>
        <v>41.642078980768069</v>
      </c>
      <c r="AB154" s="7">
        <f t="shared" si="130"/>
        <v>-1</v>
      </c>
      <c r="AC154" s="36" t="s">
        <v>1557</v>
      </c>
      <c r="AD154" s="7">
        <f t="shared" si="119"/>
        <v>1</v>
      </c>
      <c r="AE154" s="36" t="s">
        <v>1558</v>
      </c>
      <c r="AF154" s="7">
        <f t="shared" si="120"/>
        <v>1</v>
      </c>
      <c r="AG154" s="36" t="s">
        <v>1559</v>
      </c>
      <c r="AH154" s="22">
        <f t="shared" si="121"/>
        <v>61.691561642943185</v>
      </c>
      <c r="AI154" s="7">
        <f t="shared" si="102"/>
        <v>-1</v>
      </c>
      <c r="AJ154" s="36" t="s">
        <v>1560</v>
      </c>
      <c r="AK154" s="22">
        <f t="shared" si="122"/>
        <v>396.22329811527851</v>
      </c>
      <c r="AL154" s="7">
        <f t="shared" si="123"/>
        <v>1</v>
      </c>
      <c r="AM154" s="36">
        <v>24</v>
      </c>
      <c r="AN154" s="29">
        <f t="shared" si="126"/>
        <v>24</v>
      </c>
      <c r="AO154" s="39">
        <f t="shared" si="124"/>
        <v>1</v>
      </c>
      <c r="AP154" s="54">
        <f t="shared" si="125"/>
        <v>8</v>
      </c>
    </row>
    <row r="155" spans="1:42" ht="12.75" x14ac:dyDescent="0.2">
      <c r="A155" s="34">
        <v>153</v>
      </c>
      <c r="B155" s="35">
        <v>41957.766582418983</v>
      </c>
      <c r="C155" s="36" t="s">
        <v>1682</v>
      </c>
      <c r="D155" s="36" t="s">
        <v>1683</v>
      </c>
      <c r="E155" s="37">
        <v>223365</v>
      </c>
      <c r="F155" s="37">
        <v>1</v>
      </c>
      <c r="G155" s="4">
        <f t="shared" si="103"/>
        <v>2</v>
      </c>
      <c r="H155" s="4">
        <f t="shared" si="104"/>
        <v>2</v>
      </c>
      <c r="I155" s="4">
        <f t="shared" si="105"/>
        <v>3</v>
      </c>
      <c r="J155" s="4">
        <f t="shared" si="106"/>
        <v>3</v>
      </c>
      <c r="K155" s="4">
        <f t="shared" si="107"/>
        <v>6</v>
      </c>
      <c r="L155" s="4">
        <f t="shared" si="108"/>
        <v>5</v>
      </c>
      <c r="M155" s="7">
        <v>2</v>
      </c>
      <c r="N155" s="36" t="s">
        <v>1684</v>
      </c>
      <c r="O155" s="22">
        <f t="shared" si="109"/>
        <v>12.218487496163563</v>
      </c>
      <c r="P155" s="7">
        <f t="shared" si="127"/>
        <v>1</v>
      </c>
      <c r="Q155" s="42" t="s">
        <v>1685</v>
      </c>
      <c r="R155" s="22">
        <f t="shared" si="111"/>
        <v>51.923157538138284</v>
      </c>
      <c r="S155" s="7">
        <v>1</v>
      </c>
      <c r="T155" s="36" t="s">
        <v>1686</v>
      </c>
      <c r="U155" s="22">
        <f t="shared" si="113"/>
        <v>1040</v>
      </c>
      <c r="V155" s="7">
        <f t="shared" si="128"/>
        <v>1</v>
      </c>
      <c r="W155" s="36" t="s">
        <v>1687</v>
      </c>
      <c r="X155" s="22">
        <f t="shared" si="115"/>
        <v>45.824589558088604</v>
      </c>
      <c r="Y155" s="7">
        <f t="shared" si="129"/>
        <v>1</v>
      </c>
      <c r="Z155" s="36" t="s">
        <v>1688</v>
      </c>
      <c r="AA155" s="22">
        <f t="shared" si="117"/>
        <v>46.891466346851068</v>
      </c>
      <c r="AB155" s="7">
        <f t="shared" si="130"/>
        <v>-1</v>
      </c>
      <c r="AC155" s="36" t="s">
        <v>1689</v>
      </c>
      <c r="AD155" s="7">
        <f t="shared" si="119"/>
        <v>1</v>
      </c>
      <c r="AE155" s="36" t="s">
        <v>1690</v>
      </c>
      <c r="AF155" s="7">
        <f t="shared" si="120"/>
        <v>1</v>
      </c>
      <c r="AG155" s="36" t="s">
        <v>1691</v>
      </c>
      <c r="AH155" s="22">
        <f t="shared" si="121"/>
        <v>64.174151993157551</v>
      </c>
      <c r="AI155" s="7">
        <f t="shared" si="102"/>
        <v>1</v>
      </c>
      <c r="AJ155" s="36" t="s">
        <v>1692</v>
      </c>
      <c r="AK155" s="22">
        <f t="shared" si="122"/>
        <v>790.56941504209499</v>
      </c>
      <c r="AL155" s="7">
        <f t="shared" si="123"/>
        <v>1</v>
      </c>
      <c r="AM155" s="36">
        <v>25</v>
      </c>
      <c r="AN155" s="29">
        <f t="shared" si="126"/>
        <v>26</v>
      </c>
      <c r="AO155" s="39">
        <f t="shared" si="124"/>
        <v>-1</v>
      </c>
      <c r="AP155" s="54">
        <f t="shared" si="125"/>
        <v>8</v>
      </c>
    </row>
    <row r="156" spans="1:42" ht="12.75" x14ac:dyDescent="0.2">
      <c r="A156" s="34">
        <v>154</v>
      </c>
      <c r="B156" s="35">
        <v>41957.771213067128</v>
      </c>
      <c r="C156" s="36" t="s">
        <v>1737</v>
      </c>
      <c r="D156" s="36" t="s">
        <v>1738</v>
      </c>
      <c r="E156" s="37">
        <v>239619</v>
      </c>
      <c r="F156" s="37">
        <v>1</v>
      </c>
      <c r="G156" s="4">
        <f t="shared" si="103"/>
        <v>2</v>
      </c>
      <c r="H156" s="4">
        <f t="shared" si="104"/>
        <v>3</v>
      </c>
      <c r="I156" s="4">
        <f t="shared" si="105"/>
        <v>9</v>
      </c>
      <c r="J156" s="4">
        <f t="shared" si="106"/>
        <v>6</v>
      </c>
      <c r="K156" s="4">
        <f t="shared" si="107"/>
        <v>1</v>
      </c>
      <c r="L156" s="4">
        <f t="shared" si="108"/>
        <v>9</v>
      </c>
      <c r="M156" s="7">
        <v>2</v>
      </c>
      <c r="N156" s="36">
        <v>10</v>
      </c>
      <c r="O156" s="22">
        <f t="shared" si="109"/>
        <v>10</v>
      </c>
      <c r="P156" s="7">
        <f t="shared" si="127"/>
        <v>-1</v>
      </c>
      <c r="Q156" s="36" t="s">
        <v>1739</v>
      </c>
      <c r="R156" s="22">
        <f t="shared" si="111"/>
        <v>51.14169244356799</v>
      </c>
      <c r="S156" s="7">
        <f t="shared" ref="S156:S161" si="131">IF(Q156="",0,IF(EXACT(RIGHT(Q156,2),"dB"),IF(ABS(VALUE(LEFT(Q156,FIND(" ",Q156,1)))-R156)&lt;=0.5,1,-1),-1))</f>
        <v>1</v>
      </c>
      <c r="T156" s="41" t="s">
        <v>1740</v>
      </c>
      <c r="U156" s="22">
        <f t="shared" si="113"/>
        <v>821.0526315789474</v>
      </c>
      <c r="V156" s="7">
        <f t="shared" si="128"/>
        <v>-1</v>
      </c>
      <c r="W156" s="36" t="s">
        <v>1741</v>
      </c>
      <c r="X156" s="22">
        <f t="shared" si="115"/>
        <v>55.768321184705322</v>
      </c>
      <c r="Y156" s="7">
        <f t="shared" si="129"/>
        <v>1</v>
      </c>
      <c r="Z156" s="36" t="s">
        <v>1742</v>
      </c>
      <c r="AA156" s="22">
        <f t="shared" si="117"/>
        <v>55.626390842053958</v>
      </c>
      <c r="AB156" s="7">
        <f t="shared" si="130"/>
        <v>1</v>
      </c>
      <c r="AC156" s="36" t="s">
        <v>1743</v>
      </c>
      <c r="AD156" s="7">
        <f t="shared" si="119"/>
        <v>1</v>
      </c>
      <c r="AE156" s="36" t="s">
        <v>1744</v>
      </c>
      <c r="AF156" s="7">
        <f t="shared" si="120"/>
        <v>1</v>
      </c>
      <c r="AG156" s="36" t="s">
        <v>1745</v>
      </c>
      <c r="AH156" s="22">
        <f t="shared" si="121"/>
        <v>67.777008611837886</v>
      </c>
      <c r="AI156" s="7">
        <f t="shared" si="102"/>
        <v>1</v>
      </c>
      <c r="AJ156" s="38" t="s">
        <v>1746</v>
      </c>
      <c r="AK156" s="22">
        <f t="shared" si="122"/>
        <v>62797.160787739602</v>
      </c>
      <c r="AL156" s="7">
        <f t="shared" si="123"/>
        <v>1</v>
      </c>
      <c r="AM156" s="36">
        <v>33</v>
      </c>
      <c r="AN156" s="29">
        <f t="shared" si="126"/>
        <v>33</v>
      </c>
      <c r="AO156" s="39">
        <f t="shared" si="124"/>
        <v>1</v>
      </c>
      <c r="AP156" s="54">
        <f t="shared" si="125"/>
        <v>8</v>
      </c>
    </row>
    <row r="157" spans="1:42" ht="12.75" x14ac:dyDescent="0.2">
      <c r="A157" s="34">
        <v>155</v>
      </c>
      <c r="B157" s="35">
        <v>41957.76933260417</v>
      </c>
      <c r="C157" s="36" t="s">
        <v>1842</v>
      </c>
      <c r="D157" s="36" t="s">
        <v>1843</v>
      </c>
      <c r="E157" s="37">
        <v>243307</v>
      </c>
      <c r="F157" s="37">
        <v>1</v>
      </c>
      <c r="G157" s="4">
        <f t="shared" si="103"/>
        <v>2</v>
      </c>
      <c r="H157" s="4">
        <f t="shared" si="104"/>
        <v>4</v>
      </c>
      <c r="I157" s="4">
        <f t="shared" si="105"/>
        <v>3</v>
      </c>
      <c r="J157" s="4">
        <f t="shared" si="106"/>
        <v>3</v>
      </c>
      <c r="K157" s="4">
        <f t="shared" si="107"/>
        <v>0</v>
      </c>
      <c r="L157" s="4">
        <f t="shared" si="108"/>
        <v>7</v>
      </c>
      <c r="M157" s="7">
        <v>2</v>
      </c>
      <c r="N157" s="36" t="s">
        <v>1844</v>
      </c>
      <c r="O157" s="22">
        <f t="shared" si="109"/>
        <v>10.969100130080564</v>
      </c>
      <c r="P157" s="7">
        <f t="shared" si="127"/>
        <v>1</v>
      </c>
      <c r="Q157" s="36" t="s">
        <v>1845</v>
      </c>
      <c r="R157" s="22">
        <f t="shared" si="111"/>
        <v>49.553963629490212</v>
      </c>
      <c r="S157" s="7">
        <f t="shared" si="131"/>
        <v>1</v>
      </c>
      <c r="T157" s="38" t="s">
        <v>1846</v>
      </c>
      <c r="U157" s="22">
        <f t="shared" si="113"/>
        <v>917.64705882352939</v>
      </c>
      <c r="V157" s="7">
        <f t="shared" si="128"/>
        <v>1</v>
      </c>
      <c r="W157" s="36" t="s">
        <v>1847</v>
      </c>
      <c r="X157" s="22">
        <f t="shared" si="115"/>
        <v>53.290016192869913</v>
      </c>
      <c r="Y157" s="7">
        <f t="shared" si="129"/>
        <v>1</v>
      </c>
      <c r="Z157" s="36" t="s">
        <v>1848</v>
      </c>
      <c r="AA157" s="22">
        <f t="shared" si="117"/>
        <v>54.891466346851068</v>
      </c>
      <c r="AB157" s="7">
        <f t="shared" si="130"/>
        <v>1</v>
      </c>
      <c r="AC157" s="36" t="s">
        <v>1849</v>
      </c>
      <c r="AD157" s="7">
        <f t="shared" si="119"/>
        <v>1</v>
      </c>
      <c r="AE157" s="36" t="s">
        <v>1850</v>
      </c>
      <c r="AF157" s="7">
        <f t="shared" si="120"/>
        <v>1</v>
      </c>
      <c r="AG157" s="36" t="s">
        <v>1851</v>
      </c>
      <c r="AH157" s="22">
        <f t="shared" si="121"/>
        <v>65.581121397816915</v>
      </c>
      <c r="AI157" s="7">
        <f t="shared" si="102"/>
        <v>-1</v>
      </c>
      <c r="AJ157" s="36" t="s">
        <v>1852</v>
      </c>
      <c r="AK157" s="22">
        <f t="shared" si="122"/>
        <v>39622.329811527903</v>
      </c>
      <c r="AL157" s="7">
        <f t="shared" si="123"/>
        <v>1</v>
      </c>
      <c r="AM157" s="36">
        <v>38</v>
      </c>
      <c r="AN157" s="29">
        <f t="shared" si="126"/>
        <v>33</v>
      </c>
      <c r="AO157" s="39">
        <f t="shared" si="124"/>
        <v>-1</v>
      </c>
      <c r="AP157" s="54">
        <f t="shared" si="125"/>
        <v>8</v>
      </c>
    </row>
    <row r="158" spans="1:42" ht="12.75" x14ac:dyDescent="0.2">
      <c r="A158" s="34">
        <v>156</v>
      </c>
      <c r="B158" s="35">
        <v>41957.772095995366</v>
      </c>
      <c r="C158" s="36" t="s">
        <v>1947</v>
      </c>
      <c r="D158" s="36" t="s">
        <v>1948</v>
      </c>
      <c r="E158" s="37">
        <v>258711</v>
      </c>
      <c r="F158" s="37">
        <v>1</v>
      </c>
      <c r="G158" s="4">
        <f t="shared" si="103"/>
        <v>2</v>
      </c>
      <c r="H158" s="4">
        <f t="shared" si="104"/>
        <v>5</v>
      </c>
      <c r="I158" s="4">
        <f t="shared" si="105"/>
        <v>8</v>
      </c>
      <c r="J158" s="4">
        <f t="shared" si="106"/>
        <v>7</v>
      </c>
      <c r="K158" s="4">
        <f t="shared" si="107"/>
        <v>1</v>
      </c>
      <c r="L158" s="4">
        <f t="shared" si="108"/>
        <v>1</v>
      </c>
      <c r="M158" s="7">
        <v>2</v>
      </c>
      <c r="N158" s="36" t="s">
        <v>1949</v>
      </c>
      <c r="O158" s="22">
        <f t="shared" si="109"/>
        <v>16.989700043360187</v>
      </c>
      <c r="P158" s="7">
        <f t="shared" si="127"/>
        <v>1</v>
      </c>
      <c r="Q158" s="36" t="s">
        <v>1950</v>
      </c>
      <c r="R158" s="22">
        <f t="shared" si="111"/>
        <v>51.145034923441969</v>
      </c>
      <c r="S158" s="7">
        <f t="shared" si="131"/>
        <v>1</v>
      </c>
      <c r="T158" s="36" t="s">
        <v>1951</v>
      </c>
      <c r="U158" s="22">
        <f t="shared" si="113"/>
        <v>1418.1818181818182</v>
      </c>
      <c r="V158" s="7">
        <f t="shared" si="128"/>
        <v>1</v>
      </c>
      <c r="W158" s="36" t="s">
        <v>1952</v>
      </c>
      <c r="X158" s="22">
        <f t="shared" si="115"/>
        <v>47.564176536505549</v>
      </c>
      <c r="Y158" s="7">
        <f t="shared" si="129"/>
        <v>1</v>
      </c>
      <c r="Z158" s="36" t="s">
        <v>1953</v>
      </c>
      <c r="AA158" s="22">
        <f t="shared" si="117"/>
        <v>48.239087409443187</v>
      </c>
      <c r="AB158" s="7">
        <f t="shared" si="130"/>
        <v>1</v>
      </c>
      <c r="AC158" s="36" t="s">
        <v>1954</v>
      </c>
      <c r="AD158" s="7">
        <f t="shared" si="119"/>
        <v>1</v>
      </c>
      <c r="AE158" s="36" t="s">
        <v>1955</v>
      </c>
      <c r="AF158" s="7">
        <f t="shared" si="120"/>
        <v>1</v>
      </c>
      <c r="AG158" s="41" t="s">
        <v>1956</v>
      </c>
      <c r="AH158" s="22">
        <f t="shared" si="121"/>
        <v>63.870644938635579</v>
      </c>
      <c r="AI158" s="7">
        <f t="shared" si="102"/>
        <v>-1</v>
      </c>
      <c r="AJ158" s="36" t="s">
        <v>1957</v>
      </c>
      <c r="AK158" s="22">
        <f t="shared" si="122"/>
        <v>9952.6792638374336</v>
      </c>
      <c r="AL158" s="7">
        <f t="shared" si="123"/>
        <v>1</v>
      </c>
      <c r="AM158" s="36">
        <v>34</v>
      </c>
      <c r="AN158" s="29">
        <f t="shared" si="126"/>
        <v>31</v>
      </c>
      <c r="AO158" s="39">
        <f t="shared" si="124"/>
        <v>-1</v>
      </c>
      <c r="AP158" s="54">
        <f t="shared" si="125"/>
        <v>8</v>
      </c>
    </row>
    <row r="159" spans="1:42" ht="12.75" x14ac:dyDescent="0.2">
      <c r="A159" s="34">
        <v>157</v>
      </c>
      <c r="B159" s="35">
        <v>41957.745391944452</v>
      </c>
      <c r="C159" s="36" t="s">
        <v>257</v>
      </c>
      <c r="D159" s="36" t="s">
        <v>258</v>
      </c>
      <c r="E159" s="37">
        <v>239485</v>
      </c>
      <c r="F159" s="37">
        <v>1</v>
      </c>
      <c r="G159" s="4">
        <f t="shared" si="103"/>
        <v>2</v>
      </c>
      <c r="H159" s="4">
        <f t="shared" si="104"/>
        <v>3</v>
      </c>
      <c r="I159" s="4">
        <f t="shared" si="105"/>
        <v>9</v>
      </c>
      <c r="J159" s="4">
        <f t="shared" si="106"/>
        <v>4</v>
      </c>
      <c r="K159" s="4">
        <f t="shared" si="107"/>
        <v>8</v>
      </c>
      <c r="L159" s="4">
        <f t="shared" si="108"/>
        <v>5</v>
      </c>
      <c r="M159" s="7">
        <v>2</v>
      </c>
      <c r="N159" s="36" t="s">
        <v>259</v>
      </c>
      <c r="O159" s="22">
        <f t="shared" si="109"/>
        <v>12.218487496163563</v>
      </c>
      <c r="P159" s="7">
        <f t="shared" si="127"/>
        <v>1</v>
      </c>
      <c r="Q159" s="36" t="s">
        <v>260</v>
      </c>
      <c r="R159" s="22">
        <f t="shared" si="111"/>
        <v>52.98593081669452</v>
      </c>
      <c r="S159" s="7">
        <f t="shared" si="131"/>
        <v>1</v>
      </c>
      <c r="T159" s="36" t="s">
        <v>261</v>
      </c>
      <c r="U159" s="22">
        <f t="shared" si="113"/>
        <v>1040</v>
      </c>
      <c r="V159" s="7">
        <f t="shared" si="128"/>
        <v>1</v>
      </c>
      <c r="W159" s="36" t="s">
        <v>262</v>
      </c>
      <c r="X159" s="22">
        <f t="shared" si="115"/>
        <v>46.227058551760081</v>
      </c>
      <c r="Y159" s="7">
        <f t="shared" si="129"/>
        <v>-1</v>
      </c>
      <c r="Z159" s="36" t="s">
        <v>263</v>
      </c>
      <c r="AA159" s="22">
        <f t="shared" si="117"/>
        <v>43.754889084864956</v>
      </c>
      <c r="AB159" s="7">
        <f t="shared" si="130"/>
        <v>1</v>
      </c>
      <c r="AC159" s="36" t="s">
        <v>264</v>
      </c>
      <c r="AD159" s="7">
        <f t="shared" si="119"/>
        <v>1</v>
      </c>
      <c r="AE159" s="36" t="s">
        <v>265</v>
      </c>
      <c r="AF159" s="7">
        <f t="shared" si="120"/>
        <v>1</v>
      </c>
      <c r="AG159" s="36" t="s">
        <v>266</v>
      </c>
      <c r="AH159" s="22">
        <f t="shared" si="121"/>
        <v>64.545749505429242</v>
      </c>
      <c r="AI159" s="7">
        <f t="shared" si="102"/>
        <v>1</v>
      </c>
      <c r="AJ159" s="40"/>
      <c r="AK159" s="22">
        <f t="shared" si="122"/>
        <v>250.00000000000011</v>
      </c>
      <c r="AL159" s="7">
        <f t="shared" si="123"/>
        <v>0</v>
      </c>
      <c r="AM159" s="36">
        <v>46</v>
      </c>
      <c r="AN159" s="29">
        <f t="shared" si="126"/>
        <v>23</v>
      </c>
      <c r="AO159" s="39">
        <f t="shared" si="124"/>
        <v>-1</v>
      </c>
      <c r="AP159" s="54">
        <f t="shared" si="125"/>
        <v>7</v>
      </c>
    </row>
    <row r="160" spans="1:42" ht="12.75" x14ac:dyDescent="0.2">
      <c r="A160" s="34">
        <v>158</v>
      </c>
      <c r="B160" s="35">
        <v>41957.763349988425</v>
      </c>
      <c r="C160" s="36" t="s">
        <v>663</v>
      </c>
      <c r="D160" s="36" t="s">
        <v>664</v>
      </c>
      <c r="E160" s="37">
        <v>231679</v>
      </c>
      <c r="F160" s="37">
        <v>1</v>
      </c>
      <c r="G160" s="4">
        <f t="shared" si="103"/>
        <v>2</v>
      </c>
      <c r="H160" s="4">
        <f t="shared" si="104"/>
        <v>3</v>
      </c>
      <c r="I160" s="4">
        <f t="shared" si="105"/>
        <v>1</v>
      </c>
      <c r="J160" s="4">
        <f t="shared" si="106"/>
        <v>6</v>
      </c>
      <c r="K160" s="4">
        <f t="shared" si="107"/>
        <v>7</v>
      </c>
      <c r="L160" s="4">
        <f t="shared" si="108"/>
        <v>9</v>
      </c>
      <c r="M160" s="7">
        <v>2</v>
      </c>
      <c r="N160" s="36" t="s">
        <v>665</v>
      </c>
      <c r="O160" s="22">
        <f t="shared" si="109"/>
        <v>10</v>
      </c>
      <c r="P160" s="7">
        <f t="shared" si="127"/>
        <v>1</v>
      </c>
      <c r="Q160" s="36" t="s">
        <v>666</v>
      </c>
      <c r="R160" s="22">
        <f t="shared" si="111"/>
        <v>53.44230929276344</v>
      </c>
      <c r="S160" s="7">
        <f t="shared" si="131"/>
        <v>1</v>
      </c>
      <c r="T160" s="40"/>
      <c r="U160" s="22">
        <f t="shared" si="113"/>
        <v>821.0526315789474</v>
      </c>
      <c r="V160" s="7">
        <f t="shared" si="128"/>
        <v>0</v>
      </c>
      <c r="W160" s="40"/>
      <c r="X160" s="22">
        <f t="shared" si="115"/>
        <v>48.589478044569447</v>
      </c>
      <c r="Y160" s="7">
        <f t="shared" si="129"/>
        <v>0</v>
      </c>
      <c r="Z160" s="40"/>
      <c r="AA160" s="22">
        <f t="shared" si="117"/>
        <v>52</v>
      </c>
      <c r="AB160" s="7">
        <f t="shared" si="130"/>
        <v>0</v>
      </c>
      <c r="AC160" s="36" t="s">
        <v>667</v>
      </c>
      <c r="AD160" s="7">
        <f t="shared" si="119"/>
        <v>1</v>
      </c>
      <c r="AE160" s="36" t="s">
        <v>668</v>
      </c>
      <c r="AF160" s="7">
        <f t="shared" si="120"/>
        <v>1</v>
      </c>
      <c r="AG160" s="38" t="s">
        <v>669</v>
      </c>
      <c r="AH160" s="22">
        <f t="shared" si="121"/>
        <v>67.848083475747629</v>
      </c>
      <c r="AI160" s="7">
        <f t="shared" si="102"/>
        <v>1</v>
      </c>
      <c r="AJ160" s="40"/>
      <c r="AK160" s="22">
        <f t="shared" si="122"/>
        <v>1985.8205868107034</v>
      </c>
      <c r="AL160" s="7">
        <f t="shared" si="123"/>
        <v>0</v>
      </c>
      <c r="AM160" s="40"/>
      <c r="AN160" s="29">
        <f t="shared" si="126"/>
        <v>25</v>
      </c>
      <c r="AO160" s="39">
        <f t="shared" si="124"/>
        <v>0</v>
      </c>
      <c r="AP160" s="54">
        <f t="shared" si="125"/>
        <v>7</v>
      </c>
    </row>
    <row r="161" spans="1:42" ht="12.75" x14ac:dyDescent="0.2">
      <c r="A161" s="34">
        <v>159</v>
      </c>
      <c r="B161" s="35">
        <v>41957.758327858799</v>
      </c>
      <c r="C161" s="36" t="s">
        <v>827</v>
      </c>
      <c r="D161" s="36" t="s">
        <v>828</v>
      </c>
      <c r="E161" s="37">
        <v>250308</v>
      </c>
      <c r="F161" s="37">
        <v>1</v>
      </c>
      <c r="G161" s="4">
        <f t="shared" si="103"/>
        <v>2</v>
      </c>
      <c r="H161" s="4">
        <f t="shared" si="104"/>
        <v>5</v>
      </c>
      <c r="I161" s="4">
        <f t="shared" si="105"/>
        <v>0</v>
      </c>
      <c r="J161" s="4">
        <f t="shared" si="106"/>
        <v>3</v>
      </c>
      <c r="K161" s="4">
        <f t="shared" si="107"/>
        <v>0</v>
      </c>
      <c r="L161" s="4">
        <f t="shared" si="108"/>
        <v>8</v>
      </c>
      <c r="M161" s="7">
        <v>2</v>
      </c>
      <c r="N161" s="36" t="s">
        <v>829</v>
      </c>
      <c r="O161" s="22">
        <f t="shared" si="109"/>
        <v>10.45757490560675</v>
      </c>
      <c r="P161" s="7">
        <f t="shared" si="127"/>
        <v>1</v>
      </c>
      <c r="Q161" s="38" t="s">
        <v>830</v>
      </c>
      <c r="R161" s="22">
        <f t="shared" si="111"/>
        <v>49.595823419607086</v>
      </c>
      <c r="S161" s="7">
        <f t="shared" si="131"/>
        <v>1</v>
      </c>
      <c r="T161" s="38" t="s">
        <v>831</v>
      </c>
      <c r="U161" s="22">
        <f t="shared" si="113"/>
        <v>866.66666666666663</v>
      </c>
      <c r="V161" s="7">
        <f t="shared" si="128"/>
        <v>1</v>
      </c>
      <c r="W161" s="38" t="s">
        <v>832</v>
      </c>
      <c r="X161" s="22">
        <f t="shared" si="115"/>
        <v>53.179872030250785</v>
      </c>
      <c r="Y161" s="7">
        <f t="shared" si="129"/>
        <v>1</v>
      </c>
      <c r="Z161" s="38" t="s">
        <v>833</v>
      </c>
      <c r="AA161" s="22">
        <f t="shared" si="117"/>
        <v>57.030899869919438</v>
      </c>
      <c r="AB161" s="7">
        <f t="shared" si="130"/>
        <v>1</v>
      </c>
      <c r="AC161" s="40"/>
      <c r="AD161" s="7">
        <f t="shared" si="119"/>
        <v>0</v>
      </c>
      <c r="AE161" s="36" t="s">
        <v>834</v>
      </c>
      <c r="AF161" s="7">
        <f t="shared" si="120"/>
        <v>-1</v>
      </c>
      <c r="AG161" s="38" t="s">
        <v>835</v>
      </c>
      <c r="AH161" s="22">
        <f t="shared" si="121"/>
        <v>66.406825633098791</v>
      </c>
      <c r="AI161" s="7">
        <f t="shared" si="102"/>
        <v>1</v>
      </c>
      <c r="AJ161" s="40"/>
      <c r="AK161" s="22">
        <f t="shared" si="122"/>
        <v>49881.557874222024</v>
      </c>
      <c r="AL161" s="7">
        <f t="shared" si="123"/>
        <v>0</v>
      </c>
      <c r="AM161" s="40"/>
      <c r="AN161" s="29">
        <f t="shared" si="126"/>
        <v>34</v>
      </c>
      <c r="AO161" s="39">
        <f t="shared" si="124"/>
        <v>0</v>
      </c>
      <c r="AP161" s="54">
        <f t="shared" si="125"/>
        <v>7</v>
      </c>
    </row>
    <row r="162" spans="1:42" ht="12.75" x14ac:dyDescent="0.2">
      <c r="A162" s="34">
        <v>160</v>
      </c>
      <c r="B162" s="35">
        <v>41957.774809143521</v>
      </c>
      <c r="C162" s="36" t="s">
        <v>1248</v>
      </c>
      <c r="D162" s="36" t="s">
        <v>1249</v>
      </c>
      <c r="E162" s="37">
        <v>260205</v>
      </c>
      <c r="F162" s="37">
        <v>1</v>
      </c>
      <c r="G162" s="4">
        <f t="shared" si="103"/>
        <v>2</v>
      </c>
      <c r="H162" s="4">
        <f t="shared" si="104"/>
        <v>6</v>
      </c>
      <c r="I162" s="4">
        <f t="shared" si="105"/>
        <v>0</v>
      </c>
      <c r="J162" s="4">
        <f t="shared" si="106"/>
        <v>2</v>
      </c>
      <c r="K162" s="4">
        <f t="shared" si="107"/>
        <v>0</v>
      </c>
      <c r="L162" s="4">
        <f t="shared" si="108"/>
        <v>5</v>
      </c>
      <c r="M162" s="7">
        <v>2</v>
      </c>
      <c r="N162" s="42" t="s">
        <v>1250</v>
      </c>
      <c r="O162" s="22">
        <f t="shared" si="109"/>
        <v>12.218487496163563</v>
      </c>
      <c r="P162" s="7">
        <v>1</v>
      </c>
      <c r="Q162" s="42" t="s">
        <v>1251</v>
      </c>
      <c r="R162" s="22">
        <f t="shared" si="111"/>
        <v>49.083530837559209</v>
      </c>
      <c r="S162" s="7">
        <v>-1</v>
      </c>
      <c r="T162" s="42" t="s">
        <v>1252</v>
      </c>
      <c r="U162" s="22">
        <f t="shared" si="113"/>
        <v>1040</v>
      </c>
      <c r="V162" s="7">
        <v>1</v>
      </c>
      <c r="W162" s="36"/>
      <c r="X162" s="22">
        <f t="shared" si="115"/>
        <v>50.137501500818232</v>
      </c>
      <c r="Y162" s="7">
        <f t="shared" si="129"/>
        <v>0</v>
      </c>
      <c r="Z162" s="42" t="s">
        <v>1253</v>
      </c>
      <c r="AA162" s="22">
        <f t="shared" si="117"/>
        <v>53.450980400142569</v>
      </c>
      <c r="AB162" s="7">
        <v>1</v>
      </c>
      <c r="AC162" s="36" t="s">
        <v>1254</v>
      </c>
      <c r="AD162" s="7">
        <f t="shared" si="119"/>
        <v>1</v>
      </c>
      <c r="AE162" s="36" t="s">
        <v>1255</v>
      </c>
      <c r="AF162" s="7">
        <f t="shared" si="120"/>
        <v>1</v>
      </c>
      <c r="AG162" s="42" t="s">
        <v>1256</v>
      </c>
      <c r="AH162" s="22">
        <f t="shared" si="121"/>
        <v>63.800867284808291</v>
      </c>
      <c r="AI162" s="7">
        <v>1</v>
      </c>
      <c r="AJ162" s="40"/>
      <c r="AK162" s="22">
        <f t="shared" si="122"/>
        <v>25000</v>
      </c>
      <c r="AL162" s="7">
        <f t="shared" si="123"/>
        <v>0</v>
      </c>
      <c r="AM162" s="40"/>
      <c r="AN162" s="29">
        <f t="shared" si="126"/>
        <v>33</v>
      </c>
      <c r="AO162" s="39">
        <f t="shared" si="124"/>
        <v>0</v>
      </c>
      <c r="AP162" s="54">
        <f t="shared" si="125"/>
        <v>7</v>
      </c>
    </row>
    <row r="163" spans="1:42" ht="12.75" x14ac:dyDescent="0.2">
      <c r="A163" s="34">
        <v>161</v>
      </c>
      <c r="B163" s="35">
        <v>41957.764798645832</v>
      </c>
      <c r="C163" s="36" t="s">
        <v>1441</v>
      </c>
      <c r="D163" s="36" t="s">
        <v>1442</v>
      </c>
      <c r="E163" s="37">
        <v>240230</v>
      </c>
      <c r="F163" s="37">
        <v>1</v>
      </c>
      <c r="G163" s="4">
        <f t="shared" ref="G163:G194" si="132">INT(E163/100000)</f>
        <v>2</v>
      </c>
      <c r="H163" s="4">
        <f t="shared" ref="H163:H194" si="133">INT(($E163-100000*G163)/10000)</f>
        <v>4</v>
      </c>
      <c r="I163" s="4">
        <f t="shared" ref="I163:I194" si="134">INT(($E163-100000*G163-10000*H163)/1000)</f>
        <v>0</v>
      </c>
      <c r="J163" s="4">
        <f t="shared" ref="J163:J194" si="135">INT(($E163-100000*$G163-10000*$H163-1000*$I163)/100)</f>
        <v>2</v>
      </c>
      <c r="K163" s="4">
        <f t="shared" ref="K163:K194" si="136">INT(($E163-100000*$G163-10000*$H163-1000*$I163-100*$J163)/10)</f>
        <v>3</v>
      </c>
      <c r="L163" s="4">
        <f t="shared" ref="L163:L194" si="137">INT(($E163-100000*$G163-10000*$H163-1000*$I163-100*$J163-10*$K163))</f>
        <v>0</v>
      </c>
      <c r="M163" s="7">
        <v>2</v>
      </c>
      <c r="N163" s="36" t="s">
        <v>1443</v>
      </c>
      <c r="O163" s="22">
        <f t="shared" ref="O163:O194" si="138">10*LOG10(1/(0.01+L163/100))</f>
        <v>20</v>
      </c>
      <c r="P163" s="7">
        <f>IF(N163="",0,IF(EXACT(RIGHT(N163,2),"dB"),IF(ABS(VALUE(LEFT(N163,FIND(" ",N163,1)))-O163)&lt;=0.5,1,-1),-1))</f>
        <v>1</v>
      </c>
      <c r="Q163" s="36" t="s">
        <v>1444</v>
      </c>
      <c r="R163" s="22">
        <f t="shared" ref="R163:R194" si="139">20*LOG10((200+K163*10+L163)*(200+J163*10+K163))-44</f>
        <v>50.200653981315071</v>
      </c>
      <c r="S163" s="7">
        <f>IF(Q163="",0,IF(EXACT(RIGHT(Q163,2),"dB"),IF(ABS(VALUE(LEFT(Q163,FIND(" ",Q163,1)))-R163)&lt;=0.5,1,-1),-1))</f>
        <v>1</v>
      </c>
      <c r="T163" s="36" t="s">
        <v>1445</v>
      </c>
      <c r="U163" s="22">
        <f t="shared" ref="U163:U194" si="140">Fcr/((10+L163)*Rho)</f>
        <v>1560</v>
      </c>
      <c r="V163" s="7">
        <f>IF(T163="",0,IF(EXACT(RIGHT(T163,2),"Hz"),IF(ABS(VALUE(LEFT(T163,FIND(" ",T163,1)))-U163)&lt;=1,1,-1),-1))</f>
        <v>1</v>
      </c>
      <c r="W163" s="36" t="s">
        <v>1446</v>
      </c>
      <c r="X163" s="22">
        <f t="shared" ref="X163:X194" si="141">(40+L163)-10*LOG10((10+K163)*(0.5+K163/10)/(0.16*(100+I163*10+J163)))</f>
        <v>41.956868151190619</v>
      </c>
      <c r="Y163" s="7">
        <f t="shared" si="129"/>
        <v>-1</v>
      </c>
      <c r="Z163" s="36" t="s">
        <v>1447</v>
      </c>
      <c r="AA163" s="22">
        <f t="shared" ref="AA163:AA194" si="142">(100+L163)-(50+K163)+10*LOG10((5+J163)/(10+I163))</f>
        <v>45.450980400142569</v>
      </c>
      <c r="AB163" s="7">
        <f>IF(Z163="",0,IF(EXACT(RIGHT(Z163,2),"dB"),IF(ABS(VALUE(LEFT(Z163,FIND(" ",Z163,1)))-AA163)&lt;=0.5,1,-1),-1))</f>
        <v>1</v>
      </c>
      <c r="AC163" s="36" t="s">
        <v>1448</v>
      </c>
      <c r="AD163" s="7">
        <f t="shared" ref="AD163:AD194" si="143">IF(AC163="",0,IF(AC163="only for internal vertical or horizontal partitions which separate two independent apartments",1,-1))</f>
        <v>1</v>
      </c>
      <c r="AE163" s="36" t="s">
        <v>1449</v>
      </c>
      <c r="AF163" s="7">
        <f t="shared" ref="AF163:AF194" si="144">IF(AE163="",0,IF(AE163="pushed up at 1 dB step until the sum of unfavourable deviations becomes smaller than 32 dB",1,-1))</f>
        <v>1</v>
      </c>
      <c r="AG163" s="36" t="s">
        <v>1450</v>
      </c>
      <c r="AH163" s="22">
        <f t="shared" ref="AH163:AH194" si="145">10*LOG10((14*10^((60+L163)/10)+2*10^(((50+K163)+5)/10)+8*10^((50+J163+10)/10))/24)</f>
        <v>60.660316397629018</v>
      </c>
      <c r="AI163" s="7">
        <f>IF(AG163="",0,IF(EXACT(RIGHT(AG163,5),"dB(A)"),IF(ABS(VALUE(LEFT(AG163,FIND(" ",AG163,1)))-AH163)&lt;=0.5,1,-1),-1))</f>
        <v>1</v>
      </c>
      <c r="AJ163" s="36" t="s">
        <v>1451</v>
      </c>
      <c r="AK163" s="22">
        <f t="shared" ref="AK163:AK194" si="146">10^((65+L163+6+10*LOG10(25)-(35+5*(1+INT(K163/2)))-6)/10)</f>
        <v>2500.0000000000018</v>
      </c>
      <c r="AL163" s="7">
        <f t="shared" ref="AL163:AL194" si="147">IF(AJ163="",0,IF(EXACT(RIGHT(AJ163,1),"m"),IF(AND(ABS(VALUE(LEFT(AJ163,FIND(" ",AJ163,1)))-AK163)/AK163&lt;=0.03,(VALUE(LEFT(AJ163,FIND(" ",AJ163,1)))-AK163)&gt;=-5),1,-1),-1))</f>
        <v>-1</v>
      </c>
      <c r="AM163" s="40"/>
      <c r="AN163" s="29">
        <f t="shared" si="126"/>
        <v>29</v>
      </c>
      <c r="AO163" s="39">
        <f t="shared" ref="AO163:AO194" si="148">IF(AM163="",0,IF(AND(ABS(AM163-AN163)&lt;=0.5,AM163&lt;=AN163),1,-1))</f>
        <v>0</v>
      </c>
      <c r="AP163" s="54">
        <f t="shared" ref="AP163:AP194" si="149">M163+P163+S163+V163+Y163+AB163+AD163+AF163+AI163+AL163+AO163</f>
        <v>7</v>
      </c>
    </row>
    <row r="164" spans="1:42" ht="12.75" x14ac:dyDescent="0.2">
      <c r="A164" s="34">
        <v>162</v>
      </c>
      <c r="B164" s="35">
        <v>41957.765029074078</v>
      </c>
      <c r="C164" s="36" t="s">
        <v>1518</v>
      </c>
      <c r="D164" s="36" t="s">
        <v>1519</v>
      </c>
      <c r="E164" s="37">
        <v>233256</v>
      </c>
      <c r="F164" s="37">
        <v>1</v>
      </c>
      <c r="G164" s="4">
        <f t="shared" si="132"/>
        <v>2</v>
      </c>
      <c r="H164" s="4">
        <f t="shared" si="133"/>
        <v>3</v>
      </c>
      <c r="I164" s="4">
        <f t="shared" si="134"/>
        <v>3</v>
      </c>
      <c r="J164" s="4">
        <f t="shared" si="135"/>
        <v>2</v>
      </c>
      <c r="K164" s="4">
        <f t="shared" si="136"/>
        <v>5</v>
      </c>
      <c r="L164" s="4">
        <f t="shared" si="137"/>
        <v>6</v>
      </c>
      <c r="M164" s="7">
        <v>2</v>
      </c>
      <c r="N164" s="36" t="s">
        <v>1520</v>
      </c>
      <c r="O164" s="22">
        <f t="shared" si="138"/>
        <v>11.549019599857433</v>
      </c>
      <c r="P164" s="7">
        <f>IF(N164="",0,IF(EXACT(RIGHT(N164,2),"dB"),IF(ABS(VALUE(LEFT(N164,FIND(" ",N164,1)))-O164)&lt;=0.5,1,-1),-1))</f>
        <v>1</v>
      </c>
      <c r="Q164" s="36" t="s">
        <v>1521</v>
      </c>
      <c r="R164" s="22">
        <f t="shared" si="139"/>
        <v>51.20844966846424</v>
      </c>
      <c r="S164" s="7">
        <f>IF(Q164="",0,IF(EXACT(RIGHT(Q164,2),"dB"),IF(ABS(VALUE(LEFT(Q164,FIND(" ",Q164,1)))-R164)&lt;=0.5,1,-1),-1))</f>
        <v>1</v>
      </c>
      <c r="T164" s="36" t="s">
        <v>1522</v>
      </c>
      <c r="U164" s="22">
        <f t="shared" si="140"/>
        <v>975</v>
      </c>
      <c r="V164" s="7">
        <f>IF(T164="",0,IF(EXACT(RIGHT(T164,2),"Hz"),IF(ABS(VALUE(LEFT(T164,FIND(" ",T164,1)))-U164)&lt;=1,1,-1),-1))</f>
        <v>1</v>
      </c>
      <c r="W164" s="36" t="s">
        <v>1523</v>
      </c>
      <c r="X164" s="22">
        <f t="shared" si="141"/>
        <v>47.486026548060934</v>
      </c>
      <c r="Y164" s="7">
        <f t="shared" si="129"/>
        <v>-1</v>
      </c>
      <c r="Z164" s="36" t="s">
        <v>1524</v>
      </c>
      <c r="AA164" s="22">
        <f t="shared" si="142"/>
        <v>48.3115468770742</v>
      </c>
      <c r="AB164" s="7">
        <f>IF(Z164="",0,IF(EXACT(RIGHT(Z164,2),"dB"),IF(ABS(VALUE(LEFT(Z164,FIND(" ",Z164,1)))-AA164)&lt;=0.5,1,-1),-1))</f>
        <v>1</v>
      </c>
      <c r="AC164" s="36" t="s">
        <v>1525</v>
      </c>
      <c r="AD164" s="7">
        <f t="shared" si="143"/>
        <v>1</v>
      </c>
      <c r="AE164" s="36" t="s">
        <v>1526</v>
      </c>
      <c r="AF164" s="7">
        <f t="shared" si="144"/>
        <v>1</v>
      </c>
      <c r="AG164" s="36" t="s">
        <v>1527</v>
      </c>
      <c r="AH164" s="22">
        <f t="shared" si="145"/>
        <v>64.674486957878145</v>
      </c>
      <c r="AI164" s="7">
        <f>IF(AG164="",0,IF(EXACT(RIGHT(AG164,5),"dB(A)"),IF(ABS(VALUE(LEFT(AG164,FIND(" ",AG164,1)))-AH164)&lt;=0.5,1,-1),-1))</f>
        <v>1</v>
      </c>
      <c r="AJ164" s="36" t="s">
        <v>1528</v>
      </c>
      <c r="AK164" s="22">
        <f t="shared" si="146"/>
        <v>3147.3135294854228</v>
      </c>
      <c r="AL164" s="7">
        <f t="shared" si="147"/>
        <v>-1</v>
      </c>
      <c r="AM164" s="40"/>
      <c r="AN164" s="29">
        <f t="shared" si="126"/>
        <v>27</v>
      </c>
      <c r="AO164" s="39">
        <f t="shared" si="148"/>
        <v>0</v>
      </c>
      <c r="AP164" s="54">
        <f t="shared" si="149"/>
        <v>7</v>
      </c>
    </row>
    <row r="165" spans="1:42" ht="12.75" x14ac:dyDescent="0.2">
      <c r="A165" s="34">
        <v>163</v>
      </c>
      <c r="B165" s="35">
        <v>41957.771378090278</v>
      </c>
      <c r="C165" s="36" t="s">
        <v>1908</v>
      </c>
      <c r="D165" s="36" t="s">
        <v>1909</v>
      </c>
      <c r="E165" s="37">
        <v>243377</v>
      </c>
      <c r="F165" s="37">
        <v>1</v>
      </c>
      <c r="G165" s="4">
        <f t="shared" si="132"/>
        <v>2</v>
      </c>
      <c r="H165" s="4">
        <f t="shared" si="133"/>
        <v>4</v>
      </c>
      <c r="I165" s="4">
        <f t="shared" si="134"/>
        <v>3</v>
      </c>
      <c r="J165" s="4">
        <f t="shared" si="135"/>
        <v>3</v>
      </c>
      <c r="K165" s="4">
        <f t="shared" si="136"/>
        <v>7</v>
      </c>
      <c r="L165" s="4">
        <f t="shared" si="137"/>
        <v>7</v>
      </c>
      <c r="M165" s="7">
        <v>2</v>
      </c>
      <c r="N165" s="36">
        <v>11</v>
      </c>
      <c r="O165" s="22">
        <f t="shared" si="138"/>
        <v>10.969100130080564</v>
      </c>
      <c r="P165" s="7">
        <f>IF(N165="",0,IF(EXACT(RIGHT(N165,2),"dB"),IF(ABS(VALUE(LEFT(N165,FIND(" ",N165,1)))-O165)&lt;=0.5,1,-1),-1))</f>
        <v>-1</v>
      </c>
      <c r="Q165" s="36" t="s">
        <v>1910</v>
      </c>
      <c r="R165" s="22">
        <f t="shared" si="139"/>
        <v>52.344562301491052</v>
      </c>
      <c r="S165" s="7">
        <f>IF(Q165="",0,IF(EXACT(RIGHT(Q165,2),"dB"),IF(ABS(VALUE(LEFT(Q165,FIND(" ",Q165,1)))-R165)&lt;=0.5,1,-1),-1))</f>
        <v>1</v>
      </c>
      <c r="T165" s="36" t="s">
        <v>1911</v>
      </c>
      <c r="U165" s="22">
        <f t="shared" si="140"/>
        <v>917.64705882352939</v>
      </c>
      <c r="V165" s="7">
        <f>IF(T165="",0,IF(EXACT(RIGHT(T165,2),"Hz"),IF(ABS(VALUE(LEFT(T165,FIND(" ",T165,1)))-U165)&lt;=1,1,-1),-1))</f>
        <v>1</v>
      </c>
      <c r="W165" s="36" t="s">
        <v>1912</v>
      </c>
      <c r="X165" s="22">
        <f t="shared" si="141"/>
        <v>47.183414561971119</v>
      </c>
      <c r="Y165" s="7">
        <f t="shared" si="129"/>
        <v>1</v>
      </c>
      <c r="Z165" s="36" t="s">
        <v>1913</v>
      </c>
      <c r="AA165" s="22">
        <f t="shared" si="142"/>
        <v>47.891466346851068</v>
      </c>
      <c r="AB165" s="7">
        <f>IF(Z165="",0,IF(EXACT(RIGHT(Z165,2),"dB"),IF(ABS(VALUE(LEFT(Z165,FIND(" ",Z165,1)))-AA165)&lt;=0.5,1,-1),-1))</f>
        <v>1</v>
      </c>
      <c r="AC165" s="36" t="s">
        <v>1914</v>
      </c>
      <c r="AD165" s="7">
        <f t="shared" si="143"/>
        <v>1</v>
      </c>
      <c r="AE165" s="36" t="s">
        <v>1915</v>
      </c>
      <c r="AF165" s="7">
        <f t="shared" si="144"/>
        <v>1</v>
      </c>
      <c r="AG165" s="36" t="s">
        <v>1916</v>
      </c>
      <c r="AH165" s="22">
        <f t="shared" si="145"/>
        <v>65.706309651590473</v>
      </c>
      <c r="AI165" s="7">
        <f>IF(AG165="",0,IF(EXACT(RIGHT(AG165,5),"dB(A)"),IF(ABS(VALUE(LEFT(AG165,FIND(" ",AG165,1)))-AH165)&lt;=0.5,1,-1),-1))</f>
        <v>1</v>
      </c>
      <c r="AJ165" s="40"/>
      <c r="AK165" s="22">
        <f t="shared" si="146"/>
        <v>1252.9680840681817</v>
      </c>
      <c r="AL165" s="7">
        <f t="shared" si="147"/>
        <v>0</v>
      </c>
      <c r="AM165" s="36">
        <v>24</v>
      </c>
      <c r="AN165" s="29">
        <f t="shared" si="126"/>
        <v>25</v>
      </c>
      <c r="AO165" s="39">
        <f t="shared" si="148"/>
        <v>-1</v>
      </c>
      <c r="AP165" s="54">
        <f t="shared" si="149"/>
        <v>7</v>
      </c>
    </row>
    <row r="166" spans="1:42" ht="12.75" x14ac:dyDescent="0.2">
      <c r="A166" s="34">
        <v>164</v>
      </c>
      <c r="B166" s="35">
        <v>41957.797825590278</v>
      </c>
      <c r="C166" s="36" t="s">
        <v>1978</v>
      </c>
      <c r="D166" s="36" t="s">
        <v>1979</v>
      </c>
      <c r="E166" s="37">
        <v>261448</v>
      </c>
      <c r="F166" s="37">
        <v>1</v>
      </c>
      <c r="G166" s="4">
        <f t="shared" si="132"/>
        <v>2</v>
      </c>
      <c r="H166" s="4">
        <f t="shared" si="133"/>
        <v>6</v>
      </c>
      <c r="I166" s="4">
        <f t="shared" si="134"/>
        <v>1</v>
      </c>
      <c r="J166" s="4">
        <f t="shared" si="135"/>
        <v>4</v>
      </c>
      <c r="K166" s="4">
        <f t="shared" si="136"/>
        <v>4</v>
      </c>
      <c r="L166" s="4">
        <f t="shared" si="137"/>
        <v>8</v>
      </c>
      <c r="M166" s="7">
        <v>2</v>
      </c>
      <c r="N166" s="42" t="s">
        <v>1980</v>
      </c>
      <c r="O166" s="22">
        <f t="shared" si="138"/>
        <v>10.45757490560675</v>
      </c>
      <c r="P166" s="7">
        <v>1</v>
      </c>
      <c r="Q166" s="42" t="s">
        <v>1981</v>
      </c>
      <c r="R166" s="22">
        <f t="shared" si="139"/>
        <v>51.636830143298909</v>
      </c>
      <c r="S166" s="7">
        <v>-1</v>
      </c>
      <c r="T166" s="42" t="s">
        <v>1982</v>
      </c>
      <c r="U166" s="22">
        <f t="shared" si="140"/>
        <v>866.66666666666663</v>
      </c>
      <c r="V166" s="7">
        <v>1</v>
      </c>
      <c r="W166" s="42" t="s">
        <v>1983</v>
      </c>
      <c r="X166" s="22">
        <f t="shared" si="141"/>
        <v>49.606542888748344</v>
      </c>
      <c r="Y166" s="7">
        <v>1</v>
      </c>
      <c r="Z166" s="42" t="s">
        <v>1984</v>
      </c>
      <c r="AA166" s="22">
        <f t="shared" si="142"/>
        <v>53.128498242810998</v>
      </c>
      <c r="AB166" s="7">
        <v>1</v>
      </c>
      <c r="AC166" s="36" t="s">
        <v>1985</v>
      </c>
      <c r="AD166" s="7">
        <f t="shared" si="143"/>
        <v>1</v>
      </c>
      <c r="AE166" s="36" t="s">
        <v>1986</v>
      </c>
      <c r="AF166" s="7">
        <f t="shared" si="144"/>
        <v>1</v>
      </c>
      <c r="AG166" s="42" t="s">
        <v>1987</v>
      </c>
      <c r="AH166" s="22">
        <f t="shared" si="145"/>
        <v>66.612516203520002</v>
      </c>
      <c r="AI166" s="7">
        <v>1</v>
      </c>
      <c r="AJ166" s="40"/>
      <c r="AK166" s="22">
        <f t="shared" si="146"/>
        <v>4988.1557874221971</v>
      </c>
      <c r="AL166" s="7">
        <f t="shared" si="147"/>
        <v>0</v>
      </c>
      <c r="AM166" s="41" t="s">
        <v>1988</v>
      </c>
      <c r="AN166" s="29">
        <f t="shared" si="126"/>
        <v>29</v>
      </c>
      <c r="AO166" s="39">
        <v>-1</v>
      </c>
      <c r="AP166" s="54">
        <f t="shared" si="149"/>
        <v>7</v>
      </c>
    </row>
    <row r="167" spans="1:42" ht="12.75" x14ac:dyDescent="0.2">
      <c r="A167" s="34">
        <v>165</v>
      </c>
      <c r="B167" s="35">
        <v>41957.742285590277</v>
      </c>
      <c r="C167" s="36" t="s">
        <v>86</v>
      </c>
      <c r="D167" s="36" t="s">
        <v>87</v>
      </c>
      <c r="E167" s="37">
        <v>244427</v>
      </c>
      <c r="F167" s="37">
        <v>1</v>
      </c>
      <c r="G167" s="4">
        <f t="shared" si="132"/>
        <v>2</v>
      </c>
      <c r="H167" s="4">
        <f t="shared" si="133"/>
        <v>4</v>
      </c>
      <c r="I167" s="4">
        <f t="shared" si="134"/>
        <v>4</v>
      </c>
      <c r="J167" s="4">
        <f t="shared" si="135"/>
        <v>4</v>
      </c>
      <c r="K167" s="4">
        <f t="shared" si="136"/>
        <v>2</v>
      </c>
      <c r="L167" s="4">
        <f t="shared" si="137"/>
        <v>7</v>
      </c>
      <c r="M167" s="7">
        <v>2</v>
      </c>
      <c r="N167" s="36" t="s">
        <v>88</v>
      </c>
      <c r="O167" s="22">
        <f t="shared" si="138"/>
        <v>10.969100130080564</v>
      </c>
      <c r="P167" s="7">
        <f t="shared" ref="P167:P180" si="150">IF(N167="",0,IF(EXACT(RIGHT(N167,2),"dB"),IF(ABS(VALUE(LEFT(N167,FIND(" ",N167,1)))-O167)&lt;=0.5,1,-1),-1))</f>
        <v>-1</v>
      </c>
      <c r="Q167" s="36" t="s">
        <v>89</v>
      </c>
      <c r="R167" s="22">
        <f t="shared" si="139"/>
        <v>50.796824463471069</v>
      </c>
      <c r="S167" s="7">
        <f>IF(Q167="",0,IF(EXACT(RIGHT(Q167,2),"dB"),IF(ABS(VALUE(LEFT(Q167,FIND(" ",Q167,1)))-R167)&lt;=0.5,1,-1),-1))</f>
        <v>1</v>
      </c>
      <c r="T167" s="36" t="s">
        <v>90</v>
      </c>
      <c r="U167" s="22">
        <f t="shared" si="140"/>
        <v>917.64705882352939</v>
      </c>
      <c r="V167" s="7">
        <f>IF(T167="",0,IF(EXACT(RIGHT(T167,2),"Hz"),IF(ABS(VALUE(LEFT(T167,FIND(" ",T167,1)))-U167)&lt;=1,1,-1),-1))</f>
        <v>1</v>
      </c>
      <c r="W167" s="36" t="s">
        <v>91</v>
      </c>
      <c r="X167" s="22">
        <f t="shared" si="141"/>
        <v>51.382031886892932</v>
      </c>
      <c r="Y167" s="7">
        <f t="shared" ref="Y167:Y177" si="151">IF(W167="",0,IF(EXACT(RIGHT(W167,2),"dB"),IF(ABS(VALUE(LEFT(W167,FIND(" ",W167,1)))-X167)&lt;=0.5,1,-1),-1))</f>
        <v>1</v>
      </c>
      <c r="Z167" s="36" t="s">
        <v>92</v>
      </c>
      <c r="AA167" s="22">
        <f t="shared" si="142"/>
        <v>53.08114473761087</v>
      </c>
      <c r="AB167" s="7">
        <f t="shared" ref="AB167:AB177" si="152">IF(Z167="",0,IF(EXACT(RIGHT(Z167,2),"dB"),IF(ABS(VALUE(LEFT(Z167,FIND(" ",Z167,1)))-AA167)&lt;=0.5,1,-1),-1))</f>
        <v>1</v>
      </c>
      <c r="AC167" s="36" t="s">
        <v>93</v>
      </c>
      <c r="AD167" s="7">
        <f t="shared" si="143"/>
        <v>1</v>
      </c>
      <c r="AE167" s="36" t="s">
        <v>94</v>
      </c>
      <c r="AF167" s="7">
        <f t="shared" si="144"/>
        <v>1</v>
      </c>
      <c r="AG167" s="41" t="s">
        <v>95</v>
      </c>
      <c r="AH167" s="22">
        <f t="shared" si="145"/>
        <v>65.800867284808291</v>
      </c>
      <c r="AI167" s="7">
        <f t="shared" ref="AI167:AI177" si="153">IF(AG167="",0,IF(EXACT(RIGHT(AG167,5),"dB(A)"),IF(ABS(VALUE(LEFT(AG167,FIND(" ",AG167,1)))-AH167)&lt;=0.5,1,-1),-1))</f>
        <v>-1</v>
      </c>
      <c r="AJ167" s="40"/>
      <c r="AK167" s="22">
        <f t="shared" si="146"/>
        <v>12529.680840681822</v>
      </c>
      <c r="AL167" s="7">
        <f t="shared" si="147"/>
        <v>0</v>
      </c>
      <c r="AM167" s="40"/>
      <c r="AN167" s="29">
        <f t="shared" si="126"/>
        <v>31</v>
      </c>
      <c r="AO167" s="39">
        <f t="shared" ref="AO167:AO186" si="154">IF(AM167="",0,IF(AND(ABS(AM167-AN167)&lt;=0.5,AM167&lt;=AN167),1,-1))</f>
        <v>0</v>
      </c>
      <c r="AP167" s="54">
        <f t="shared" si="149"/>
        <v>6</v>
      </c>
    </row>
    <row r="168" spans="1:42" ht="12.75" x14ac:dyDescent="0.2">
      <c r="A168" s="34">
        <v>166</v>
      </c>
      <c r="B168" s="35">
        <v>41957.742399155097</v>
      </c>
      <c r="C168" s="36" t="s">
        <v>106</v>
      </c>
      <c r="D168" s="36" t="s">
        <v>107</v>
      </c>
      <c r="E168" s="37">
        <v>245067</v>
      </c>
      <c r="F168" s="37">
        <v>1</v>
      </c>
      <c r="G168" s="4">
        <f t="shared" si="132"/>
        <v>2</v>
      </c>
      <c r="H168" s="4">
        <f t="shared" si="133"/>
        <v>4</v>
      </c>
      <c r="I168" s="4">
        <f t="shared" si="134"/>
        <v>5</v>
      </c>
      <c r="J168" s="4">
        <f t="shared" si="135"/>
        <v>0</v>
      </c>
      <c r="K168" s="4">
        <f t="shared" si="136"/>
        <v>6</v>
      </c>
      <c r="L168" s="4">
        <f t="shared" si="137"/>
        <v>7</v>
      </c>
      <c r="M168" s="7">
        <v>2</v>
      </c>
      <c r="N168" s="36" t="s">
        <v>108</v>
      </c>
      <c r="O168" s="22">
        <f t="shared" si="138"/>
        <v>10.969100130080564</v>
      </c>
      <c r="P168" s="7">
        <f t="shared" si="150"/>
        <v>-1</v>
      </c>
      <c r="Q168" s="36" t="s">
        <v>109</v>
      </c>
      <c r="R168" s="22">
        <f t="shared" si="139"/>
        <v>50.807569634674564</v>
      </c>
      <c r="S168" s="7">
        <f>IF(Q168="",0,IF(EXACT(RIGHT(Q168,2),"dB"),IF(ABS(VALUE(LEFT(Q168,FIND(" ",Q168,1)))-R168)&lt;=0.5,1,-1),-1))</f>
        <v>1</v>
      </c>
      <c r="T168" s="36" t="s">
        <v>110</v>
      </c>
      <c r="U168" s="22">
        <f t="shared" si="140"/>
        <v>917.64705882352939</v>
      </c>
      <c r="V168" s="7">
        <f>IF(T168="",0,IF(EXACT(RIGHT(T168,2),"Hz"),IF(ABS(VALUE(LEFT(T168,FIND(" ",T168,1)))-U168)&lt;=1,1,-1),-1))</f>
        <v>1</v>
      </c>
      <c r="W168" s="36" t="s">
        <v>111</v>
      </c>
      <c r="X168" s="22">
        <f t="shared" si="141"/>
        <v>48.34698573897456</v>
      </c>
      <c r="Y168" s="7">
        <f t="shared" si="151"/>
        <v>1</v>
      </c>
      <c r="Z168" s="36" t="s">
        <v>112</v>
      </c>
      <c r="AA168" s="22">
        <f t="shared" si="142"/>
        <v>46.228787452803374</v>
      </c>
      <c r="AB168" s="7">
        <f t="shared" si="152"/>
        <v>1</v>
      </c>
      <c r="AC168" s="36" t="s">
        <v>113</v>
      </c>
      <c r="AD168" s="7">
        <f t="shared" si="143"/>
        <v>1</v>
      </c>
      <c r="AE168" s="36" t="s">
        <v>114</v>
      </c>
      <c r="AF168" s="7">
        <f t="shared" si="144"/>
        <v>1</v>
      </c>
      <c r="AG168" s="41" t="s">
        <v>115</v>
      </c>
      <c r="AH168" s="22">
        <f t="shared" si="145"/>
        <v>65.26576520967771</v>
      </c>
      <c r="AI168" s="7">
        <f t="shared" si="153"/>
        <v>-1</v>
      </c>
      <c r="AJ168" s="40"/>
      <c r="AK168" s="22">
        <f t="shared" si="146"/>
        <v>1252.9680840681817</v>
      </c>
      <c r="AL168" s="7">
        <f t="shared" si="147"/>
        <v>0</v>
      </c>
      <c r="AM168" s="40"/>
      <c r="AN168" s="29">
        <f t="shared" si="126"/>
        <v>26</v>
      </c>
      <c r="AO168" s="39">
        <f t="shared" si="154"/>
        <v>0</v>
      </c>
      <c r="AP168" s="54">
        <f t="shared" si="149"/>
        <v>6</v>
      </c>
    </row>
    <row r="169" spans="1:42" ht="12.75" x14ac:dyDescent="0.2">
      <c r="A169" s="34">
        <v>167</v>
      </c>
      <c r="B169" s="35">
        <v>41957.745581909723</v>
      </c>
      <c r="C169" s="36" t="s">
        <v>267</v>
      </c>
      <c r="D169" s="36" t="s">
        <v>268</v>
      </c>
      <c r="E169" s="37">
        <v>233242</v>
      </c>
      <c r="F169" s="37">
        <v>1</v>
      </c>
      <c r="G169" s="4">
        <f t="shared" si="132"/>
        <v>2</v>
      </c>
      <c r="H169" s="4">
        <f t="shared" si="133"/>
        <v>3</v>
      </c>
      <c r="I169" s="4">
        <f t="shared" si="134"/>
        <v>3</v>
      </c>
      <c r="J169" s="4">
        <f t="shared" si="135"/>
        <v>2</v>
      </c>
      <c r="K169" s="4">
        <f t="shared" si="136"/>
        <v>4</v>
      </c>
      <c r="L169" s="4">
        <f t="shared" si="137"/>
        <v>2</v>
      </c>
      <c r="M169" s="7">
        <v>2</v>
      </c>
      <c r="N169" s="38" t="s">
        <v>269</v>
      </c>
      <c r="O169" s="22">
        <f t="shared" si="138"/>
        <v>15.228787452803376</v>
      </c>
      <c r="P169" s="7">
        <f t="shared" si="150"/>
        <v>1</v>
      </c>
      <c r="Q169" s="38" t="s">
        <v>270</v>
      </c>
      <c r="R169" s="22">
        <f t="shared" si="139"/>
        <v>50.681267686291889</v>
      </c>
      <c r="S169" s="7">
        <f>IF(Q169="",0,IF(EXACT(RIGHT(Q169,2),"dB"),IF(ABS(VALUE(LEFT(Q169,FIND(" ",Q169,1)))-R169)&lt;=0.5,1,-1),-1))</f>
        <v>1</v>
      </c>
      <c r="T169" s="36" t="s">
        <v>271</v>
      </c>
      <c r="U169" s="22">
        <f t="shared" si="140"/>
        <v>1300</v>
      </c>
      <c r="V169" s="7">
        <f>IF(T169="",0,IF(EXACT(RIGHT(T169,2),"Hz"),IF(ABS(VALUE(LEFT(T169,FIND(" ",T169,1)))-U169)&lt;=1,1,-1),-1))</f>
        <v>1</v>
      </c>
      <c r="W169" s="38" t="s">
        <v>272</v>
      </c>
      <c r="X169" s="22">
        <f t="shared" si="141"/>
        <v>44.243233687442114</v>
      </c>
      <c r="Y169" s="7">
        <f t="shared" si="151"/>
        <v>-1</v>
      </c>
      <c r="Z169" s="38" t="s">
        <v>273</v>
      </c>
      <c r="AA169" s="22">
        <f t="shared" si="142"/>
        <v>45.3115468770742</v>
      </c>
      <c r="AB169" s="7">
        <f t="shared" si="152"/>
        <v>1</v>
      </c>
      <c r="AC169" s="36" t="s">
        <v>274</v>
      </c>
      <c r="AD169" s="7">
        <f t="shared" si="143"/>
        <v>1</v>
      </c>
      <c r="AE169" s="36" t="s">
        <v>275</v>
      </c>
      <c r="AF169" s="7">
        <f t="shared" si="144"/>
        <v>1</v>
      </c>
      <c r="AG169" s="36" t="s">
        <v>276</v>
      </c>
      <c r="AH169" s="22">
        <f t="shared" si="145"/>
        <v>61.815614275581382</v>
      </c>
      <c r="AI169" s="7">
        <f t="shared" si="153"/>
        <v>-1</v>
      </c>
      <c r="AJ169" s="40"/>
      <c r="AK169" s="22">
        <f t="shared" si="146"/>
        <v>1252.9680840681817</v>
      </c>
      <c r="AL169" s="7">
        <f t="shared" si="147"/>
        <v>0</v>
      </c>
      <c r="AM169" s="40"/>
      <c r="AN169" s="29">
        <f t="shared" si="126"/>
        <v>28</v>
      </c>
      <c r="AO169" s="39">
        <f t="shared" si="154"/>
        <v>0</v>
      </c>
      <c r="AP169" s="54">
        <f t="shared" si="149"/>
        <v>6</v>
      </c>
    </row>
    <row r="170" spans="1:42" ht="12.75" x14ac:dyDescent="0.2">
      <c r="A170" s="34">
        <v>168</v>
      </c>
      <c r="B170" s="35">
        <v>41957.747883506941</v>
      </c>
      <c r="C170" s="36" t="s">
        <v>357</v>
      </c>
      <c r="D170" s="36" t="s">
        <v>358</v>
      </c>
      <c r="E170" s="37">
        <v>212146</v>
      </c>
      <c r="F170" s="37">
        <v>1</v>
      </c>
      <c r="G170" s="4">
        <f t="shared" si="132"/>
        <v>2</v>
      </c>
      <c r="H170" s="4">
        <f t="shared" si="133"/>
        <v>1</v>
      </c>
      <c r="I170" s="4">
        <f t="shared" si="134"/>
        <v>2</v>
      </c>
      <c r="J170" s="4">
        <f t="shared" si="135"/>
        <v>1</v>
      </c>
      <c r="K170" s="4">
        <f t="shared" si="136"/>
        <v>4</v>
      </c>
      <c r="L170" s="4">
        <f t="shared" si="137"/>
        <v>6</v>
      </c>
      <c r="M170" s="7">
        <v>2</v>
      </c>
      <c r="N170" s="36" t="s">
        <v>359</v>
      </c>
      <c r="O170" s="22">
        <f t="shared" si="138"/>
        <v>11.549019599857433</v>
      </c>
      <c r="P170" s="7">
        <f t="shared" si="150"/>
        <v>1</v>
      </c>
      <c r="Q170" s="36" t="s">
        <v>360</v>
      </c>
      <c r="R170" s="22">
        <f t="shared" si="139"/>
        <v>50.426977609051406</v>
      </c>
      <c r="S170" s="7">
        <f>IF(Q170="",0,IF(EXACT(RIGHT(Q170,2),"dB"),IF(ABS(VALUE(LEFT(Q170,FIND(" ",Q170,1)))-R170)&lt;=0.5,1,-1),-1))</f>
        <v>-1</v>
      </c>
      <c r="T170" s="36" t="s">
        <v>361</v>
      </c>
      <c r="U170" s="22">
        <f t="shared" si="140"/>
        <v>975</v>
      </c>
      <c r="V170" s="7">
        <f>IF(T170="",0,IF(EXACT(RIGHT(T170,2),"Hz"),IF(ABS(VALUE(LEFT(T170,FIND(" ",T170,1)))-U170)&lt;=1,1,-1),-1))</f>
        <v>1</v>
      </c>
      <c r="W170" s="38" t="s">
        <v>362</v>
      </c>
      <c r="X170" s="22">
        <f t="shared" si="141"/>
        <v>47.865348078548116</v>
      </c>
      <c r="Y170" s="7">
        <f t="shared" si="151"/>
        <v>-1</v>
      </c>
      <c r="Z170" s="36" t="s">
        <v>363</v>
      </c>
      <c r="AA170" s="22">
        <f t="shared" si="142"/>
        <v>48.989700043360187</v>
      </c>
      <c r="AB170" s="7">
        <f t="shared" si="152"/>
        <v>1</v>
      </c>
      <c r="AC170" s="36" t="s">
        <v>364</v>
      </c>
      <c r="AD170" s="7">
        <f t="shared" si="143"/>
        <v>1</v>
      </c>
      <c r="AE170" s="36" t="s">
        <v>365</v>
      </c>
      <c r="AF170" s="7">
        <f t="shared" si="144"/>
        <v>1</v>
      </c>
      <c r="AG170" s="36" t="s">
        <v>366</v>
      </c>
      <c r="AH170" s="22">
        <f t="shared" si="145"/>
        <v>64.484168460424314</v>
      </c>
      <c r="AI170" s="7">
        <f t="shared" si="153"/>
        <v>1</v>
      </c>
      <c r="AJ170" s="40"/>
      <c r="AK170" s="22">
        <f t="shared" si="146"/>
        <v>3147.3135294854228</v>
      </c>
      <c r="AL170" s="7">
        <f t="shared" si="147"/>
        <v>0</v>
      </c>
      <c r="AM170" s="40"/>
      <c r="AN170" s="29">
        <f t="shared" si="126"/>
        <v>29</v>
      </c>
      <c r="AO170" s="39">
        <f t="shared" si="154"/>
        <v>0</v>
      </c>
      <c r="AP170" s="54">
        <f t="shared" si="149"/>
        <v>6</v>
      </c>
    </row>
    <row r="171" spans="1:42" ht="12.75" x14ac:dyDescent="0.2">
      <c r="A171" s="34">
        <v>169</v>
      </c>
      <c r="B171" s="35">
        <v>41957.755109259262</v>
      </c>
      <c r="C171" s="36" t="s">
        <v>680</v>
      </c>
      <c r="D171" s="36" t="s">
        <v>681</v>
      </c>
      <c r="E171" s="37">
        <v>190886</v>
      </c>
      <c r="F171" s="37">
        <v>1</v>
      </c>
      <c r="G171" s="4">
        <f t="shared" si="132"/>
        <v>1</v>
      </c>
      <c r="H171" s="4">
        <f t="shared" si="133"/>
        <v>9</v>
      </c>
      <c r="I171" s="4">
        <f t="shared" si="134"/>
        <v>0</v>
      </c>
      <c r="J171" s="4">
        <f t="shared" si="135"/>
        <v>8</v>
      </c>
      <c r="K171" s="4">
        <f t="shared" si="136"/>
        <v>8</v>
      </c>
      <c r="L171" s="4">
        <f t="shared" si="137"/>
        <v>6</v>
      </c>
      <c r="M171" s="7">
        <v>2</v>
      </c>
      <c r="N171" s="36" t="s">
        <v>682</v>
      </c>
      <c r="O171" s="22">
        <f t="shared" si="138"/>
        <v>11.549019599857433</v>
      </c>
      <c r="P171" s="7">
        <f t="shared" si="150"/>
        <v>1</v>
      </c>
      <c r="Q171" s="42" t="s">
        <v>683</v>
      </c>
      <c r="R171" s="22">
        <f t="shared" si="139"/>
        <v>54.315170417765486</v>
      </c>
      <c r="S171" s="7">
        <v>1</v>
      </c>
      <c r="T171" s="42" t="s">
        <v>684</v>
      </c>
      <c r="U171" s="22">
        <f t="shared" si="140"/>
        <v>975</v>
      </c>
      <c r="V171" s="7">
        <v>1</v>
      </c>
      <c r="W171" s="38" t="s">
        <v>685</v>
      </c>
      <c r="X171" s="22">
        <f t="shared" si="141"/>
        <v>44.683278807327319</v>
      </c>
      <c r="Y171" s="7">
        <f t="shared" si="151"/>
        <v>1</v>
      </c>
      <c r="Z171" s="38" t="s">
        <v>686</v>
      </c>
      <c r="AA171" s="22">
        <f t="shared" si="142"/>
        <v>49.139433523068369</v>
      </c>
      <c r="AB171" s="7">
        <f t="shared" si="152"/>
        <v>1</v>
      </c>
      <c r="AC171" s="36" t="s">
        <v>687</v>
      </c>
      <c r="AD171" s="7">
        <f t="shared" si="143"/>
        <v>1</v>
      </c>
      <c r="AE171" s="36" t="s">
        <v>688</v>
      </c>
      <c r="AF171" s="7">
        <f t="shared" si="144"/>
        <v>-1</v>
      </c>
      <c r="AG171" s="41" t="s">
        <v>689</v>
      </c>
      <c r="AH171" s="22">
        <f t="shared" si="145"/>
        <v>66.619786920681875</v>
      </c>
      <c r="AI171" s="7">
        <f t="shared" si="153"/>
        <v>-1</v>
      </c>
      <c r="AJ171" s="40"/>
      <c r="AK171" s="22">
        <f t="shared" si="146"/>
        <v>314.73135294854194</v>
      </c>
      <c r="AL171" s="7">
        <f t="shared" si="147"/>
        <v>0</v>
      </c>
      <c r="AM171" s="40"/>
      <c r="AN171" s="29">
        <f t="shared" si="126"/>
        <v>23</v>
      </c>
      <c r="AO171" s="39">
        <f t="shared" si="154"/>
        <v>0</v>
      </c>
      <c r="AP171" s="54">
        <f t="shared" si="149"/>
        <v>6</v>
      </c>
    </row>
    <row r="172" spans="1:42" ht="12.75" x14ac:dyDescent="0.2">
      <c r="A172" s="34">
        <v>170</v>
      </c>
      <c r="B172" s="35">
        <v>41957.759706423611</v>
      </c>
      <c r="C172" s="36" t="s">
        <v>891</v>
      </c>
      <c r="D172" s="36" t="s">
        <v>892</v>
      </c>
      <c r="E172" s="37">
        <v>255667</v>
      </c>
      <c r="F172" s="37">
        <v>1</v>
      </c>
      <c r="G172" s="4">
        <f t="shared" si="132"/>
        <v>2</v>
      </c>
      <c r="H172" s="4">
        <f t="shared" si="133"/>
        <v>5</v>
      </c>
      <c r="I172" s="4">
        <f t="shared" si="134"/>
        <v>5</v>
      </c>
      <c r="J172" s="4">
        <f t="shared" si="135"/>
        <v>6</v>
      </c>
      <c r="K172" s="4">
        <f t="shared" si="136"/>
        <v>6</v>
      </c>
      <c r="L172" s="4">
        <f t="shared" si="137"/>
        <v>7</v>
      </c>
      <c r="M172" s="7">
        <v>2</v>
      </c>
      <c r="N172" s="36" t="s">
        <v>893</v>
      </c>
      <c r="O172" s="22">
        <f t="shared" si="138"/>
        <v>10.969100130080564</v>
      </c>
      <c r="P172" s="7">
        <f t="shared" si="150"/>
        <v>1</v>
      </c>
      <c r="Q172" s="38" t="s">
        <v>894</v>
      </c>
      <c r="R172" s="22">
        <f t="shared" si="139"/>
        <v>53.027857959912836</v>
      </c>
      <c r="S172" s="7">
        <f t="shared" ref="S172:S177" si="155">IF(Q172="",0,IF(EXACT(RIGHT(Q172,2),"dB"),IF(ABS(VALUE(LEFT(Q172,FIND(" ",Q172,1)))-R172)&lt;=0.5,1,-1),-1))</f>
        <v>1</v>
      </c>
      <c r="T172" s="36" t="s">
        <v>895</v>
      </c>
      <c r="U172" s="22">
        <f t="shared" si="140"/>
        <v>917.64705882352939</v>
      </c>
      <c r="V172" s="7">
        <f t="shared" ref="V172:V177" si="156">IF(T172="",0,IF(EXACT(RIGHT(T172,2),"Hz"),IF(ABS(VALUE(LEFT(T172,FIND(" ",T172,1)))-U172)&lt;=1,1,-1),-1))</f>
        <v>1</v>
      </c>
      <c r="W172" s="38" t="s">
        <v>896</v>
      </c>
      <c r="X172" s="22">
        <f t="shared" si="141"/>
        <v>48.517319131962367</v>
      </c>
      <c r="Y172" s="7">
        <f t="shared" si="151"/>
        <v>-1</v>
      </c>
      <c r="Z172" s="38" t="s">
        <v>897</v>
      </c>
      <c r="AA172" s="22">
        <f t="shared" si="142"/>
        <v>49.65301426102544</v>
      </c>
      <c r="AB172" s="7">
        <f t="shared" si="152"/>
        <v>1</v>
      </c>
      <c r="AC172" s="36" t="s">
        <v>898</v>
      </c>
      <c r="AD172" s="7">
        <f t="shared" si="143"/>
        <v>1</v>
      </c>
      <c r="AE172" s="36" t="s">
        <v>899</v>
      </c>
      <c r="AF172" s="7">
        <f t="shared" si="144"/>
        <v>-1</v>
      </c>
      <c r="AG172" s="38" t="s">
        <v>900</v>
      </c>
      <c r="AH172" s="22">
        <f t="shared" si="145"/>
        <v>66.390406653129759</v>
      </c>
      <c r="AI172" s="7">
        <f t="shared" si="153"/>
        <v>1</v>
      </c>
      <c r="AJ172" s="40"/>
      <c r="AK172" s="22">
        <f t="shared" si="146"/>
        <v>1252.9680840681817</v>
      </c>
      <c r="AL172" s="7">
        <f t="shared" si="147"/>
        <v>0</v>
      </c>
      <c r="AM172" s="40"/>
      <c r="AN172" s="29">
        <f t="shared" si="126"/>
        <v>26</v>
      </c>
      <c r="AO172" s="39">
        <f t="shared" si="154"/>
        <v>0</v>
      </c>
      <c r="AP172" s="54">
        <f t="shared" si="149"/>
        <v>6</v>
      </c>
    </row>
    <row r="173" spans="1:42" ht="12.75" x14ac:dyDescent="0.2">
      <c r="A173" s="34">
        <v>171</v>
      </c>
      <c r="B173" s="35">
        <v>41957.760921689813</v>
      </c>
      <c r="C173" s="36" t="s">
        <v>912</v>
      </c>
      <c r="D173" s="36" t="s">
        <v>913</v>
      </c>
      <c r="E173" s="37">
        <v>251967</v>
      </c>
      <c r="F173" s="37">
        <v>1</v>
      </c>
      <c r="G173" s="4">
        <f t="shared" si="132"/>
        <v>2</v>
      </c>
      <c r="H173" s="4">
        <f t="shared" si="133"/>
        <v>5</v>
      </c>
      <c r="I173" s="4">
        <f t="shared" si="134"/>
        <v>1</v>
      </c>
      <c r="J173" s="4">
        <f t="shared" si="135"/>
        <v>9</v>
      </c>
      <c r="K173" s="4">
        <f t="shared" si="136"/>
        <v>6</v>
      </c>
      <c r="L173" s="4">
        <f t="shared" si="137"/>
        <v>7</v>
      </c>
      <c r="M173" s="7">
        <v>2</v>
      </c>
      <c r="N173" s="36" t="s">
        <v>914</v>
      </c>
      <c r="O173" s="22">
        <f t="shared" si="138"/>
        <v>10.969100130080564</v>
      </c>
      <c r="P173" s="7">
        <f t="shared" si="150"/>
        <v>1</v>
      </c>
      <c r="Q173" s="36" t="s">
        <v>915</v>
      </c>
      <c r="R173" s="22">
        <f t="shared" si="139"/>
        <v>53.95605944847027</v>
      </c>
      <c r="S173" s="7">
        <f t="shared" si="155"/>
        <v>1</v>
      </c>
      <c r="T173" s="36" t="s">
        <v>916</v>
      </c>
      <c r="U173" s="22">
        <f t="shared" si="140"/>
        <v>917.64705882352939</v>
      </c>
      <c r="V173" s="7">
        <f t="shared" si="156"/>
        <v>1</v>
      </c>
      <c r="W173" s="36" t="s">
        <v>917</v>
      </c>
      <c r="X173" s="22">
        <f t="shared" si="141"/>
        <v>47.341542762343053</v>
      </c>
      <c r="Y173" s="7">
        <f t="shared" si="151"/>
        <v>-1</v>
      </c>
      <c r="Z173" s="36" t="s">
        <v>918</v>
      </c>
      <c r="AA173" s="22">
        <f t="shared" si="142"/>
        <v>52.047353505200128</v>
      </c>
      <c r="AB173" s="7">
        <f t="shared" si="152"/>
        <v>1</v>
      </c>
      <c r="AC173" s="36" t="s">
        <v>919</v>
      </c>
      <c r="AD173" s="7">
        <f t="shared" si="143"/>
        <v>-1</v>
      </c>
      <c r="AE173" s="36" t="s">
        <v>920</v>
      </c>
      <c r="AF173" s="7">
        <f t="shared" si="144"/>
        <v>-1</v>
      </c>
      <c r="AG173" s="36" t="s">
        <v>921</v>
      </c>
      <c r="AH173" s="22">
        <f t="shared" si="145"/>
        <v>67.540625424140245</v>
      </c>
      <c r="AI173" s="7">
        <f t="shared" si="153"/>
        <v>1</v>
      </c>
      <c r="AJ173" s="36" t="s">
        <v>922</v>
      </c>
      <c r="AK173" s="22">
        <f t="shared" si="146"/>
        <v>1252.9680840681817</v>
      </c>
      <c r="AL173" s="7">
        <f t="shared" si="147"/>
        <v>1</v>
      </c>
      <c r="AM173" s="36">
        <v>26</v>
      </c>
      <c r="AN173" s="29">
        <f t="shared" si="126"/>
        <v>26</v>
      </c>
      <c r="AO173" s="39">
        <f t="shared" si="154"/>
        <v>1</v>
      </c>
      <c r="AP173" s="54">
        <f t="shared" si="149"/>
        <v>6</v>
      </c>
    </row>
    <row r="174" spans="1:42" ht="12.75" x14ac:dyDescent="0.2">
      <c r="A174" s="34">
        <v>172</v>
      </c>
      <c r="B174" s="35">
        <v>41957.761007638896</v>
      </c>
      <c r="C174" s="36" t="s">
        <v>923</v>
      </c>
      <c r="D174" s="36" t="s">
        <v>924</v>
      </c>
      <c r="E174" s="37">
        <v>248333</v>
      </c>
      <c r="F174" s="37">
        <v>1</v>
      </c>
      <c r="G174" s="4">
        <f t="shared" si="132"/>
        <v>2</v>
      </c>
      <c r="H174" s="4">
        <f t="shared" si="133"/>
        <v>4</v>
      </c>
      <c r="I174" s="4">
        <f t="shared" si="134"/>
        <v>8</v>
      </c>
      <c r="J174" s="4">
        <f t="shared" si="135"/>
        <v>3</v>
      </c>
      <c r="K174" s="4">
        <f t="shared" si="136"/>
        <v>3</v>
      </c>
      <c r="L174" s="4">
        <f t="shared" si="137"/>
        <v>3</v>
      </c>
      <c r="M174" s="7">
        <v>2</v>
      </c>
      <c r="N174" s="36" t="s">
        <v>925</v>
      </c>
      <c r="O174" s="22">
        <f t="shared" si="138"/>
        <v>13.979400086720377</v>
      </c>
      <c r="P174" s="7">
        <f t="shared" si="150"/>
        <v>1</v>
      </c>
      <c r="Q174" s="36" t="s">
        <v>926</v>
      </c>
      <c r="R174" s="22">
        <f t="shared" si="139"/>
        <v>50.694236841040748</v>
      </c>
      <c r="S174" s="7">
        <f t="shared" si="155"/>
        <v>1</v>
      </c>
      <c r="T174" s="36" t="s">
        <v>927</v>
      </c>
      <c r="U174" s="22">
        <f t="shared" si="140"/>
        <v>1200</v>
      </c>
      <c r="V174" s="7">
        <f t="shared" si="156"/>
        <v>1</v>
      </c>
      <c r="W174" s="36" t="s">
        <v>928</v>
      </c>
      <c r="X174" s="22">
        <f t="shared" si="141"/>
        <v>47.495377330875741</v>
      </c>
      <c r="Y174" s="7">
        <f t="shared" si="151"/>
        <v>-1</v>
      </c>
      <c r="Z174" s="36" t="s">
        <v>929</v>
      </c>
      <c r="AA174" s="22">
        <f t="shared" si="142"/>
        <v>46.478174818886373</v>
      </c>
      <c r="AB174" s="7">
        <f t="shared" si="152"/>
        <v>1</v>
      </c>
      <c r="AC174" s="36" t="s">
        <v>930</v>
      </c>
      <c r="AD174" s="7">
        <f t="shared" si="143"/>
        <v>-1</v>
      </c>
      <c r="AE174" s="36" t="s">
        <v>931</v>
      </c>
      <c r="AF174" s="7">
        <f t="shared" si="144"/>
        <v>-1</v>
      </c>
      <c r="AG174" s="36" t="s">
        <v>932</v>
      </c>
      <c r="AH174" s="22">
        <f t="shared" si="145"/>
        <v>62.745204340353837</v>
      </c>
      <c r="AI174" s="7">
        <f t="shared" si="153"/>
        <v>1</v>
      </c>
      <c r="AJ174" s="36" t="s">
        <v>933</v>
      </c>
      <c r="AK174" s="22">
        <f t="shared" si="146"/>
        <v>4988.1557874221971</v>
      </c>
      <c r="AL174" s="7">
        <f t="shared" si="147"/>
        <v>1</v>
      </c>
      <c r="AM174" s="36">
        <v>29</v>
      </c>
      <c r="AN174" s="29">
        <f t="shared" si="126"/>
        <v>29</v>
      </c>
      <c r="AO174" s="39">
        <f t="shared" si="154"/>
        <v>1</v>
      </c>
      <c r="AP174" s="54">
        <f t="shared" si="149"/>
        <v>6</v>
      </c>
    </row>
    <row r="175" spans="1:42" ht="12.75" x14ac:dyDescent="0.2">
      <c r="A175" s="34">
        <v>173</v>
      </c>
      <c r="B175" s="35">
        <v>41957.761828773146</v>
      </c>
      <c r="C175" s="36" t="s">
        <v>1030</v>
      </c>
      <c r="D175" s="36" t="s">
        <v>1031</v>
      </c>
      <c r="E175" s="37">
        <v>250593</v>
      </c>
      <c r="F175" s="37">
        <v>1</v>
      </c>
      <c r="G175" s="4">
        <f t="shared" si="132"/>
        <v>2</v>
      </c>
      <c r="H175" s="4">
        <f t="shared" si="133"/>
        <v>5</v>
      </c>
      <c r="I175" s="4">
        <f t="shared" si="134"/>
        <v>0</v>
      </c>
      <c r="J175" s="4">
        <f t="shared" si="135"/>
        <v>5</v>
      </c>
      <c r="K175" s="4">
        <f t="shared" si="136"/>
        <v>9</v>
      </c>
      <c r="L175" s="4">
        <f t="shared" si="137"/>
        <v>3</v>
      </c>
      <c r="M175" s="7">
        <v>2</v>
      </c>
      <c r="N175" s="36" t="s">
        <v>1032</v>
      </c>
      <c r="O175" s="22">
        <f t="shared" si="138"/>
        <v>13.979400086720377</v>
      </c>
      <c r="P175" s="7">
        <f t="shared" si="150"/>
        <v>1</v>
      </c>
      <c r="Q175" s="36" t="s">
        <v>1033</v>
      </c>
      <c r="R175" s="22">
        <f t="shared" si="139"/>
        <v>53.603347688707217</v>
      </c>
      <c r="S175" s="7">
        <f t="shared" si="155"/>
        <v>1</v>
      </c>
      <c r="T175" s="36" t="s">
        <v>1034</v>
      </c>
      <c r="U175" s="22">
        <f t="shared" si="140"/>
        <v>1200</v>
      </c>
      <c r="V175" s="7">
        <f t="shared" si="156"/>
        <v>1</v>
      </c>
      <c r="W175" s="36" t="s">
        <v>1035</v>
      </c>
      <c r="X175" s="22">
        <f t="shared" si="141"/>
        <v>41.004276450947962</v>
      </c>
      <c r="Y175" s="7">
        <f t="shared" si="151"/>
        <v>-1</v>
      </c>
      <c r="Z175" s="36" t="s">
        <v>1036</v>
      </c>
      <c r="AA175" s="22">
        <f t="shared" si="142"/>
        <v>44</v>
      </c>
      <c r="AB175" s="7">
        <f t="shared" si="152"/>
        <v>1</v>
      </c>
      <c r="AC175" s="36" t="s">
        <v>1037</v>
      </c>
      <c r="AD175" s="7">
        <f t="shared" si="143"/>
        <v>-1</v>
      </c>
      <c r="AE175" s="36" t="s">
        <v>1038</v>
      </c>
      <c r="AF175" s="7">
        <f t="shared" si="144"/>
        <v>-1</v>
      </c>
      <c r="AG175" s="36" t="s">
        <v>1039</v>
      </c>
      <c r="AH175" s="22">
        <f t="shared" si="145"/>
        <v>63.85126934053585</v>
      </c>
      <c r="AI175" s="7">
        <f t="shared" si="153"/>
        <v>1</v>
      </c>
      <c r="AJ175" s="36" t="s">
        <v>1040</v>
      </c>
      <c r="AK175" s="22">
        <f t="shared" si="146"/>
        <v>157.73933612004828</v>
      </c>
      <c r="AL175" s="7">
        <f t="shared" si="147"/>
        <v>1</v>
      </c>
      <c r="AM175" s="36">
        <v>21</v>
      </c>
      <c r="AN175" s="29">
        <f t="shared" si="126"/>
        <v>21</v>
      </c>
      <c r="AO175" s="39">
        <f t="shared" si="154"/>
        <v>1</v>
      </c>
      <c r="AP175" s="54">
        <f t="shared" si="149"/>
        <v>6</v>
      </c>
    </row>
    <row r="176" spans="1:42" ht="12.75" x14ac:dyDescent="0.2">
      <c r="A176" s="34">
        <v>174</v>
      </c>
      <c r="B176" s="35">
        <v>41957.766837905096</v>
      </c>
      <c r="C176" s="36" t="s">
        <v>1052</v>
      </c>
      <c r="D176" s="36" t="s">
        <v>1053</v>
      </c>
      <c r="E176" s="37">
        <v>239653</v>
      </c>
      <c r="F176" s="37">
        <v>1</v>
      </c>
      <c r="G176" s="4">
        <f t="shared" si="132"/>
        <v>2</v>
      </c>
      <c r="H176" s="4">
        <f t="shared" si="133"/>
        <v>3</v>
      </c>
      <c r="I176" s="4">
        <f t="shared" si="134"/>
        <v>9</v>
      </c>
      <c r="J176" s="4">
        <f t="shared" si="135"/>
        <v>6</v>
      </c>
      <c r="K176" s="4">
        <f t="shared" si="136"/>
        <v>5</v>
      </c>
      <c r="L176" s="4">
        <f t="shared" si="137"/>
        <v>3</v>
      </c>
      <c r="M176" s="7">
        <v>2</v>
      </c>
      <c r="N176" s="36" t="s">
        <v>1054</v>
      </c>
      <c r="O176" s="22">
        <f t="shared" si="138"/>
        <v>13.979400086720377</v>
      </c>
      <c r="P176" s="7">
        <f t="shared" si="150"/>
        <v>1</v>
      </c>
      <c r="Q176" s="38" t="s">
        <v>1055</v>
      </c>
      <c r="R176" s="22">
        <f t="shared" si="139"/>
        <v>52.527327902252509</v>
      </c>
      <c r="S176" s="7">
        <f t="shared" si="155"/>
        <v>1</v>
      </c>
      <c r="T176" s="36" t="s">
        <v>1056</v>
      </c>
      <c r="U176" s="22">
        <f t="shared" si="140"/>
        <v>1200</v>
      </c>
      <c r="V176" s="7">
        <f t="shared" si="156"/>
        <v>1</v>
      </c>
      <c r="W176" s="38" t="s">
        <v>1057</v>
      </c>
      <c r="X176" s="22">
        <f t="shared" si="141"/>
        <v>46.202847949567193</v>
      </c>
      <c r="Y176" s="7">
        <f t="shared" si="151"/>
        <v>1</v>
      </c>
      <c r="Z176" s="38" t="s">
        <v>1058</v>
      </c>
      <c r="AA176" s="22">
        <f t="shared" si="142"/>
        <v>45.626390842053958</v>
      </c>
      <c r="AB176" s="7">
        <f t="shared" si="152"/>
        <v>1</v>
      </c>
      <c r="AC176" s="36" t="s">
        <v>1059</v>
      </c>
      <c r="AD176" s="7">
        <f t="shared" si="143"/>
        <v>1</v>
      </c>
      <c r="AE176" s="36" t="s">
        <v>1060</v>
      </c>
      <c r="AF176" s="7">
        <f t="shared" si="144"/>
        <v>1</v>
      </c>
      <c r="AG176" s="38" t="s">
        <v>1061</v>
      </c>
      <c r="AH176" s="22">
        <f t="shared" si="145"/>
        <v>64.10652451037565</v>
      </c>
      <c r="AI176" s="7">
        <f t="shared" si="153"/>
        <v>-1</v>
      </c>
      <c r="AJ176" s="36" t="s">
        <v>1062</v>
      </c>
      <c r="AK176" s="22">
        <f t="shared" si="146"/>
        <v>1577.393361200483</v>
      </c>
      <c r="AL176" s="7">
        <f t="shared" si="147"/>
        <v>-1</v>
      </c>
      <c r="AM176" s="36">
        <v>61</v>
      </c>
      <c r="AN176" s="29">
        <f t="shared" si="126"/>
        <v>27</v>
      </c>
      <c r="AO176" s="39">
        <f t="shared" si="154"/>
        <v>-1</v>
      </c>
      <c r="AP176" s="54">
        <f t="shared" si="149"/>
        <v>6</v>
      </c>
    </row>
    <row r="177" spans="1:42" ht="12.75" x14ac:dyDescent="0.2">
      <c r="A177" s="34">
        <v>175</v>
      </c>
      <c r="B177" s="35">
        <v>41957.762334293984</v>
      </c>
      <c r="C177" s="36" t="s">
        <v>1129</v>
      </c>
      <c r="D177" s="36" t="s">
        <v>1130</v>
      </c>
      <c r="E177" s="37">
        <v>254915</v>
      </c>
      <c r="F177" s="37">
        <v>1</v>
      </c>
      <c r="G177" s="4">
        <f t="shared" si="132"/>
        <v>2</v>
      </c>
      <c r="H177" s="4">
        <f t="shared" si="133"/>
        <v>5</v>
      </c>
      <c r="I177" s="4">
        <f t="shared" si="134"/>
        <v>4</v>
      </c>
      <c r="J177" s="4">
        <f t="shared" si="135"/>
        <v>9</v>
      </c>
      <c r="K177" s="4">
        <f t="shared" si="136"/>
        <v>1</v>
      </c>
      <c r="L177" s="4">
        <f t="shared" si="137"/>
        <v>5</v>
      </c>
      <c r="M177" s="7">
        <v>2</v>
      </c>
      <c r="N177" s="36" t="s">
        <v>1131</v>
      </c>
      <c r="O177" s="22">
        <f t="shared" si="138"/>
        <v>12.218487496163563</v>
      </c>
      <c r="P177" s="7">
        <f t="shared" si="150"/>
        <v>1</v>
      </c>
      <c r="Q177" s="36" t="s">
        <v>1132</v>
      </c>
      <c r="R177" s="22">
        <f t="shared" si="139"/>
        <v>51.926628978030251</v>
      </c>
      <c r="S177" s="7">
        <f t="shared" si="155"/>
        <v>1</v>
      </c>
      <c r="T177" s="36" t="s">
        <v>1133</v>
      </c>
      <c r="U177" s="22">
        <f t="shared" si="140"/>
        <v>1040</v>
      </c>
      <c r="V177" s="7">
        <f t="shared" si="156"/>
        <v>1</v>
      </c>
      <c r="W177" s="36" t="s">
        <v>1134</v>
      </c>
      <c r="X177" s="22">
        <f t="shared" si="141"/>
        <v>50.577623155263304</v>
      </c>
      <c r="Y177" s="7">
        <f t="shared" si="151"/>
        <v>-1</v>
      </c>
      <c r="Z177" s="36" t="s">
        <v>1135</v>
      </c>
      <c r="AA177" s="22">
        <f t="shared" si="142"/>
        <v>54</v>
      </c>
      <c r="AB177" s="7">
        <f t="shared" si="152"/>
        <v>1</v>
      </c>
      <c r="AC177" s="36" t="s">
        <v>1136</v>
      </c>
      <c r="AD177" s="7">
        <f t="shared" si="143"/>
        <v>-1</v>
      </c>
      <c r="AE177" s="36" t="s">
        <v>1137</v>
      </c>
      <c r="AF177" s="7">
        <f t="shared" si="144"/>
        <v>-1</v>
      </c>
      <c r="AG177" s="36" t="s">
        <v>1138</v>
      </c>
      <c r="AH177" s="22">
        <f t="shared" si="145"/>
        <v>66.556760072374814</v>
      </c>
      <c r="AI177" s="7">
        <f t="shared" si="153"/>
        <v>1</v>
      </c>
      <c r="AJ177" s="36" t="s">
        <v>1139</v>
      </c>
      <c r="AK177" s="22">
        <f t="shared" si="146"/>
        <v>25000</v>
      </c>
      <c r="AL177" s="7">
        <f t="shared" si="147"/>
        <v>1</v>
      </c>
      <c r="AM177" s="36">
        <v>32</v>
      </c>
      <c r="AN177" s="29">
        <f t="shared" si="126"/>
        <v>32</v>
      </c>
      <c r="AO177" s="39">
        <f t="shared" si="154"/>
        <v>1</v>
      </c>
      <c r="AP177" s="54">
        <f t="shared" si="149"/>
        <v>6</v>
      </c>
    </row>
    <row r="178" spans="1:42" ht="12.75" x14ac:dyDescent="0.2">
      <c r="A178" s="34">
        <v>176</v>
      </c>
      <c r="B178" s="35">
        <v>41957.768493969903</v>
      </c>
      <c r="C178" s="36" t="s">
        <v>1769</v>
      </c>
      <c r="D178" s="36" t="s">
        <v>1770</v>
      </c>
      <c r="E178" s="37">
        <v>257959</v>
      </c>
      <c r="F178" s="37">
        <v>1</v>
      </c>
      <c r="G178" s="4">
        <f t="shared" si="132"/>
        <v>2</v>
      </c>
      <c r="H178" s="4">
        <f t="shared" si="133"/>
        <v>5</v>
      </c>
      <c r="I178" s="4">
        <f t="shared" si="134"/>
        <v>7</v>
      </c>
      <c r="J178" s="4">
        <f t="shared" si="135"/>
        <v>9</v>
      </c>
      <c r="K178" s="4">
        <f t="shared" si="136"/>
        <v>5</v>
      </c>
      <c r="L178" s="4">
        <f t="shared" si="137"/>
        <v>9</v>
      </c>
      <c r="M178" s="7">
        <v>2</v>
      </c>
      <c r="N178" s="36" t="s">
        <v>1771</v>
      </c>
      <c r="O178" s="22">
        <f t="shared" si="138"/>
        <v>10</v>
      </c>
      <c r="P178" s="7">
        <f t="shared" si="150"/>
        <v>1</v>
      </c>
      <c r="Q178" s="42" t="s">
        <v>1772</v>
      </c>
      <c r="R178" s="22">
        <f t="shared" si="139"/>
        <v>53.662435601188292</v>
      </c>
      <c r="S178" s="7">
        <v>-1</v>
      </c>
      <c r="T178" s="42" t="s">
        <v>1773</v>
      </c>
      <c r="U178" s="22">
        <f t="shared" si="140"/>
        <v>821.0526315789474</v>
      </c>
      <c r="V178" s="7">
        <v>1</v>
      </c>
      <c r="W178" s="42" t="s">
        <v>1774</v>
      </c>
      <c r="X178" s="22">
        <f t="shared" si="141"/>
        <v>51.808817545801368</v>
      </c>
      <c r="Y178" s="7">
        <v>-1</v>
      </c>
      <c r="Z178" s="42" t="s">
        <v>1775</v>
      </c>
      <c r="AA178" s="22">
        <f t="shared" si="142"/>
        <v>53.156791142999637</v>
      </c>
      <c r="AB178" s="7">
        <v>1</v>
      </c>
      <c r="AC178" s="36" t="s">
        <v>1776</v>
      </c>
      <c r="AD178" s="7">
        <f t="shared" si="143"/>
        <v>1</v>
      </c>
      <c r="AE178" s="36" t="s">
        <v>1777</v>
      </c>
      <c r="AF178" s="7">
        <f t="shared" si="144"/>
        <v>1</v>
      </c>
      <c r="AG178" s="42" t="s">
        <v>1778</v>
      </c>
      <c r="AH178" s="22">
        <f t="shared" si="145"/>
        <v>68.671536149680975</v>
      </c>
      <c r="AI178" s="7">
        <v>1</v>
      </c>
      <c r="AJ178" s="40"/>
      <c r="AK178" s="22">
        <f t="shared" si="146"/>
        <v>6279.7160787739531</v>
      </c>
      <c r="AL178" s="7">
        <f t="shared" si="147"/>
        <v>0</v>
      </c>
      <c r="AM178" s="40"/>
      <c r="AN178" s="29">
        <f t="shared" si="126"/>
        <v>28</v>
      </c>
      <c r="AO178" s="39">
        <f t="shared" si="154"/>
        <v>0</v>
      </c>
      <c r="AP178" s="54">
        <f t="shared" si="149"/>
        <v>6</v>
      </c>
    </row>
    <row r="179" spans="1:42" ht="12.75" x14ac:dyDescent="0.2">
      <c r="A179" s="34">
        <v>177</v>
      </c>
      <c r="B179" s="35">
        <v>41957.769580740736</v>
      </c>
      <c r="C179" s="36" t="s">
        <v>1875</v>
      </c>
      <c r="D179" s="36" t="s">
        <v>1876</v>
      </c>
      <c r="E179" s="37">
        <v>232597</v>
      </c>
      <c r="F179" s="37">
        <v>1</v>
      </c>
      <c r="G179" s="4">
        <f t="shared" si="132"/>
        <v>2</v>
      </c>
      <c r="H179" s="4">
        <f t="shared" si="133"/>
        <v>3</v>
      </c>
      <c r="I179" s="4">
        <f t="shared" si="134"/>
        <v>2</v>
      </c>
      <c r="J179" s="4">
        <f t="shared" si="135"/>
        <v>5</v>
      </c>
      <c r="K179" s="4">
        <f t="shared" si="136"/>
        <v>9</v>
      </c>
      <c r="L179" s="4">
        <f t="shared" si="137"/>
        <v>7</v>
      </c>
      <c r="M179" s="7">
        <v>2</v>
      </c>
      <c r="N179" s="36" t="s">
        <v>1877</v>
      </c>
      <c r="O179" s="22">
        <f t="shared" si="138"/>
        <v>10.969100130080564</v>
      </c>
      <c r="P179" s="7">
        <f t="shared" si="150"/>
        <v>1</v>
      </c>
      <c r="Q179" s="36" t="s">
        <v>1878</v>
      </c>
      <c r="R179" s="22">
        <f t="shared" si="139"/>
        <v>53.721124267969287</v>
      </c>
      <c r="S179" s="7">
        <f>IF(Q179="",0,IF(EXACT(RIGHT(Q179,2),"dB"),IF(ABS(VALUE(LEFT(Q179,FIND(" ",Q179,1)))-R179)&lt;=0.5,1,-1),-1))</f>
        <v>-1</v>
      </c>
      <c r="T179" s="36" t="s">
        <v>1879</v>
      </c>
      <c r="U179" s="22">
        <f t="shared" si="140"/>
        <v>917.64705882352939</v>
      </c>
      <c r="V179" s="7">
        <f t="shared" ref="V179:V185" si="157">IF(T179="",0,IF(EXACT(RIGHT(T179,2),"Hz"),IF(ABS(VALUE(LEFT(T179,FIND(" ",T179,1)))-U179)&lt;=1,1,-1),-1))</f>
        <v>1</v>
      </c>
      <c r="W179" s="36" t="s">
        <v>1880</v>
      </c>
      <c r="X179" s="22">
        <f t="shared" si="141"/>
        <v>45.761483590329142</v>
      </c>
      <c r="Y179" s="7">
        <f>IF(W179="",0,IF(EXACT(RIGHT(W179,2),"dB"),IF(ABS(VALUE(LEFT(W179,FIND(" ",W179,1)))-X179)&lt;=0.5,1,-1),-1))</f>
        <v>-1</v>
      </c>
      <c r="Z179" s="36" t="s">
        <v>1881</v>
      </c>
      <c r="AA179" s="22">
        <f t="shared" si="142"/>
        <v>47.208187539523749</v>
      </c>
      <c r="AB179" s="7">
        <f>IF(Z179="",0,IF(EXACT(RIGHT(Z179,2),"dB"),IF(ABS(VALUE(LEFT(Z179,FIND(" ",Z179,1)))-AA179)&lt;=0.5,1,-1),-1))</f>
        <v>1</v>
      </c>
      <c r="AC179" s="36" t="s">
        <v>1882</v>
      </c>
      <c r="AD179" s="7">
        <f t="shared" si="143"/>
        <v>1</v>
      </c>
      <c r="AE179" s="36" t="s">
        <v>1883</v>
      </c>
      <c r="AF179" s="7">
        <f t="shared" si="144"/>
        <v>1</v>
      </c>
      <c r="AG179" s="36" t="s">
        <v>1884</v>
      </c>
      <c r="AH179" s="22">
        <f t="shared" si="145"/>
        <v>66.219038548752863</v>
      </c>
      <c r="AI179" s="7">
        <f>IF(AG179="",0,IF(EXACT(RIGHT(AG179,5),"dB(A)"),IF(ABS(VALUE(LEFT(AG179,FIND(" ",AG179,1)))-AH179)&lt;=0.5,1,-1),-1))</f>
        <v>1</v>
      </c>
      <c r="AJ179" s="36" t="s">
        <v>1885</v>
      </c>
      <c r="AK179" s="22">
        <f t="shared" si="146"/>
        <v>396.22329811527851</v>
      </c>
      <c r="AL179" s="7">
        <f t="shared" si="147"/>
        <v>1</v>
      </c>
      <c r="AM179" s="36">
        <v>18</v>
      </c>
      <c r="AN179" s="29">
        <f t="shared" si="126"/>
        <v>22</v>
      </c>
      <c r="AO179" s="39">
        <f t="shared" si="154"/>
        <v>-1</v>
      </c>
      <c r="AP179" s="54">
        <f t="shared" si="149"/>
        <v>6</v>
      </c>
    </row>
    <row r="180" spans="1:42" ht="12.75" x14ac:dyDescent="0.2">
      <c r="A180" s="34">
        <v>178</v>
      </c>
      <c r="B180" s="35">
        <v>41957.756164710649</v>
      </c>
      <c r="C180" s="36" t="s">
        <v>417</v>
      </c>
      <c r="D180" s="36" t="s">
        <v>418</v>
      </c>
      <c r="E180" s="37">
        <v>224108</v>
      </c>
      <c r="F180" s="37">
        <v>1</v>
      </c>
      <c r="G180" s="4">
        <f t="shared" si="132"/>
        <v>2</v>
      </c>
      <c r="H180" s="4">
        <f t="shared" si="133"/>
        <v>2</v>
      </c>
      <c r="I180" s="4">
        <f t="shared" si="134"/>
        <v>4</v>
      </c>
      <c r="J180" s="4">
        <f t="shared" si="135"/>
        <v>1</v>
      </c>
      <c r="K180" s="4">
        <f t="shared" si="136"/>
        <v>0</v>
      </c>
      <c r="L180" s="4">
        <f t="shared" si="137"/>
        <v>8</v>
      </c>
      <c r="M180" s="7">
        <v>2</v>
      </c>
      <c r="N180" s="36" t="s">
        <v>419</v>
      </c>
      <c r="O180" s="22">
        <f t="shared" si="138"/>
        <v>10.45757490560675</v>
      </c>
      <c r="P180" s="7">
        <f t="shared" si="150"/>
        <v>1</v>
      </c>
      <c r="Q180" s="36" t="s">
        <v>420</v>
      </c>
      <c r="R180" s="22">
        <f t="shared" si="139"/>
        <v>48.805652593933615</v>
      </c>
      <c r="S180" s="7">
        <f>IF(Q180="",0,IF(EXACT(RIGHT(Q180,2),"dB"),IF(ABS(VALUE(LEFT(Q180,FIND(" ",Q180,1)))-R180)&lt;=0.5,1,-1),-1))</f>
        <v>1</v>
      </c>
      <c r="T180" s="36" t="s">
        <v>421</v>
      </c>
      <c r="U180" s="22">
        <f t="shared" si="140"/>
        <v>866.66666666666663</v>
      </c>
      <c r="V180" s="7">
        <f t="shared" si="157"/>
        <v>1</v>
      </c>
      <c r="W180" s="36" t="s">
        <v>422</v>
      </c>
      <c r="X180" s="22">
        <f t="shared" si="141"/>
        <v>54.543690909752861</v>
      </c>
      <c r="Y180" s="7">
        <f>IF(W180="",0,IF(EXACT(RIGHT(W180,2),"dB"),IF(ABS(VALUE(LEFT(W180,FIND(" ",W180,1)))-X180)&lt;=0.5,1,-1),-1))</f>
        <v>-1</v>
      </c>
      <c r="Z180" s="36" t="s">
        <v>423</v>
      </c>
      <c r="AA180" s="22">
        <f t="shared" si="142"/>
        <v>54.320232147054057</v>
      </c>
      <c r="AB180" s="7">
        <f>IF(Z180="",0,IF(EXACT(RIGHT(Z180,2),"dB"),IF(ABS(VALUE(LEFT(Z180,FIND(" ",Z180,1)))-AA180)&lt;=0.5,1,-1),-1))</f>
        <v>1</v>
      </c>
      <c r="AC180" s="36" t="s">
        <v>424</v>
      </c>
      <c r="AD180" s="7">
        <f t="shared" si="143"/>
        <v>1</v>
      </c>
      <c r="AE180" s="36" t="s">
        <v>425</v>
      </c>
      <c r="AF180" s="7">
        <f t="shared" si="144"/>
        <v>1</v>
      </c>
      <c r="AG180" s="36" t="s">
        <v>426</v>
      </c>
      <c r="AH180" s="22">
        <f t="shared" si="145"/>
        <v>66.155901245086142</v>
      </c>
      <c r="AI180" s="7">
        <f>IF(AG180="",0,IF(EXACT(RIGHT(AG180,5),"dB(A)"),IF(ABS(VALUE(LEFT(AG180,FIND(" ",AG180,1)))-AH180)&lt;=0.5,1,-1),-1))</f>
        <v>-1</v>
      </c>
      <c r="AJ180" s="36" t="s">
        <v>427</v>
      </c>
      <c r="AK180" s="22">
        <f t="shared" si="146"/>
        <v>49881.557874222024</v>
      </c>
      <c r="AL180" s="7">
        <f t="shared" si="147"/>
        <v>-1</v>
      </c>
      <c r="AM180" s="40"/>
      <c r="AN180" s="29">
        <f t="shared" si="126"/>
        <v>34</v>
      </c>
      <c r="AO180" s="39">
        <f t="shared" si="154"/>
        <v>0</v>
      </c>
      <c r="AP180" s="57">
        <f t="shared" si="149"/>
        <v>5</v>
      </c>
    </row>
    <row r="181" spans="1:42" ht="12.75" x14ac:dyDescent="0.2">
      <c r="A181" s="34">
        <v>179</v>
      </c>
      <c r="B181" s="35">
        <v>41957.756037870378</v>
      </c>
      <c r="C181" s="36" t="s">
        <v>516</v>
      </c>
      <c r="D181" s="36" t="s">
        <v>517</v>
      </c>
      <c r="E181" s="37">
        <v>20782</v>
      </c>
      <c r="F181" s="37">
        <v>1</v>
      </c>
      <c r="G181" s="4">
        <f t="shared" si="132"/>
        <v>0</v>
      </c>
      <c r="H181" s="4">
        <f t="shared" si="133"/>
        <v>2</v>
      </c>
      <c r="I181" s="4">
        <f t="shared" si="134"/>
        <v>0</v>
      </c>
      <c r="J181" s="4">
        <f t="shared" si="135"/>
        <v>7</v>
      </c>
      <c r="K181" s="4">
        <f t="shared" si="136"/>
        <v>8</v>
      </c>
      <c r="L181" s="4">
        <f t="shared" si="137"/>
        <v>2</v>
      </c>
      <c r="M181" s="7">
        <v>2</v>
      </c>
      <c r="N181" s="42" t="s">
        <v>518</v>
      </c>
      <c r="O181" s="22">
        <f t="shared" si="138"/>
        <v>15.228787452803376</v>
      </c>
      <c r="P181" s="7">
        <v>1</v>
      </c>
      <c r="Q181" s="42" t="s">
        <v>519</v>
      </c>
      <c r="R181" s="22">
        <f t="shared" si="139"/>
        <v>53.88587808474874</v>
      </c>
      <c r="S181" s="7">
        <v>1</v>
      </c>
      <c r="T181" s="41" t="s">
        <v>520</v>
      </c>
      <c r="U181" s="22">
        <f t="shared" si="140"/>
        <v>1300</v>
      </c>
      <c r="V181" s="7">
        <f t="shared" si="157"/>
        <v>-1</v>
      </c>
      <c r="W181" s="42" t="s">
        <v>521</v>
      </c>
      <c r="X181" s="22">
        <f t="shared" si="141"/>
        <v>40.642879029309917</v>
      </c>
      <c r="Y181" s="7">
        <v>1</v>
      </c>
      <c r="Z181" s="42" t="s">
        <v>522</v>
      </c>
      <c r="AA181" s="22">
        <f t="shared" si="142"/>
        <v>44.791812460476251</v>
      </c>
      <c r="AB181" s="7">
        <v>1</v>
      </c>
      <c r="AC181" s="40"/>
      <c r="AD181" s="7">
        <f t="shared" si="143"/>
        <v>0</v>
      </c>
      <c r="AE181" s="36" t="s">
        <v>523</v>
      </c>
      <c r="AF181" s="7">
        <f t="shared" si="144"/>
        <v>-1</v>
      </c>
      <c r="AG181" s="42" t="s">
        <v>524</v>
      </c>
      <c r="AH181" s="22">
        <f t="shared" si="145"/>
        <v>64.411319942481043</v>
      </c>
      <c r="AI181" s="7">
        <v>1</v>
      </c>
      <c r="AJ181" s="40"/>
      <c r="AK181" s="22">
        <f t="shared" si="146"/>
        <v>125.29680840681816</v>
      </c>
      <c r="AL181" s="7">
        <f t="shared" si="147"/>
        <v>0</v>
      </c>
      <c r="AM181" s="40"/>
      <c r="AN181" s="29">
        <f t="shared" ref="AN181:AN194" si="158">INT((100+K181*10+L181)*10^(-(5+K181/2)/10))</f>
        <v>22</v>
      </c>
      <c r="AO181" s="39">
        <f t="shared" si="154"/>
        <v>0</v>
      </c>
      <c r="AP181" s="57">
        <f t="shared" si="149"/>
        <v>5</v>
      </c>
    </row>
    <row r="182" spans="1:42" ht="12.75" x14ac:dyDescent="0.2">
      <c r="A182" s="34">
        <v>180</v>
      </c>
      <c r="B182" s="35">
        <v>41957.764958703709</v>
      </c>
      <c r="C182" s="36" t="s">
        <v>1496</v>
      </c>
      <c r="D182" s="36" t="s">
        <v>1497</v>
      </c>
      <c r="E182" s="37">
        <v>239615</v>
      </c>
      <c r="F182" s="37">
        <v>1</v>
      </c>
      <c r="G182" s="4">
        <f t="shared" si="132"/>
        <v>2</v>
      </c>
      <c r="H182" s="4">
        <f t="shared" si="133"/>
        <v>3</v>
      </c>
      <c r="I182" s="4">
        <f t="shared" si="134"/>
        <v>9</v>
      </c>
      <c r="J182" s="4">
        <f t="shared" si="135"/>
        <v>6</v>
      </c>
      <c r="K182" s="4">
        <f t="shared" si="136"/>
        <v>1</v>
      </c>
      <c r="L182" s="4">
        <f t="shared" si="137"/>
        <v>5</v>
      </c>
      <c r="M182" s="7">
        <v>2</v>
      </c>
      <c r="N182" s="36" t="s">
        <v>1498</v>
      </c>
      <c r="O182" s="22">
        <f t="shared" si="138"/>
        <v>12.218487496163563</v>
      </c>
      <c r="P182" s="7">
        <f>IF(N182="",0,IF(EXACT(RIGHT(N182,2),"dB"),IF(ABS(VALUE(LEFT(N182,FIND(" ",N182,1)))-O182)&lt;=0.5,1,-1),-1))</f>
        <v>1</v>
      </c>
      <c r="Q182" s="36" t="s">
        <v>1499</v>
      </c>
      <c r="R182" s="22">
        <f t="shared" si="139"/>
        <v>50.981579345077733</v>
      </c>
      <c r="S182" s="7">
        <f>IF(Q182="",0,IF(EXACT(RIGHT(Q182,2),"dB"),IF(ABS(VALUE(LEFT(Q182,FIND(" ",Q182,1)))-R182)&lt;=0.5,1,-1),-1))</f>
        <v>1</v>
      </c>
      <c r="T182" s="36" t="s">
        <v>1500</v>
      </c>
      <c r="U182" s="22">
        <f t="shared" si="140"/>
        <v>1040</v>
      </c>
      <c r="V182" s="7">
        <f t="shared" si="157"/>
        <v>1</v>
      </c>
      <c r="W182" s="36" t="s">
        <v>1501</v>
      </c>
      <c r="X182" s="22">
        <f t="shared" si="141"/>
        <v>51.768321184705322</v>
      </c>
      <c r="Y182" s="7">
        <f>IF(W182="",0,IF(EXACT(RIGHT(W182,2),"dB"),IF(ABS(VALUE(LEFT(W182,FIND(" ",W182,1)))-X182)&lt;=0.5,1,-1),-1))</f>
        <v>-1</v>
      </c>
      <c r="Z182" s="36" t="s">
        <v>1502</v>
      </c>
      <c r="AA182" s="22">
        <f t="shared" si="142"/>
        <v>51.626390842053958</v>
      </c>
      <c r="AB182" s="7">
        <f>IF(Z182="",0,IF(EXACT(RIGHT(Z182,2),"dB"),IF(ABS(VALUE(LEFT(Z182,FIND(" ",Z182,1)))-AA182)&lt;=0.5,1,-1),-1))</f>
        <v>1</v>
      </c>
      <c r="AC182" s="36" t="s">
        <v>1503</v>
      </c>
      <c r="AD182" s="7">
        <f t="shared" si="143"/>
        <v>1</v>
      </c>
      <c r="AE182" s="36" t="s">
        <v>1504</v>
      </c>
      <c r="AF182" s="7">
        <f t="shared" si="144"/>
        <v>-1</v>
      </c>
      <c r="AG182" s="36" t="s">
        <v>1505</v>
      </c>
      <c r="AH182" s="22">
        <f t="shared" si="145"/>
        <v>65.0580926160508</v>
      </c>
      <c r="AI182" s="7">
        <f>IF(AG182="",0,IF(EXACT(RIGHT(AG182,5),"dB(A)"),IF(ABS(VALUE(LEFT(AG182,FIND(" ",AG182,1)))-AH182)&lt;=0.5,1,-1),-1))</f>
        <v>1</v>
      </c>
      <c r="AJ182" s="36" t="s">
        <v>1506</v>
      </c>
      <c r="AK182" s="22">
        <f t="shared" si="146"/>
        <v>25000</v>
      </c>
      <c r="AL182" s="7">
        <f t="shared" si="147"/>
        <v>-1</v>
      </c>
      <c r="AM182" s="40"/>
      <c r="AN182" s="29">
        <f t="shared" si="158"/>
        <v>32</v>
      </c>
      <c r="AO182" s="39">
        <f t="shared" si="154"/>
        <v>0</v>
      </c>
      <c r="AP182" s="57">
        <f t="shared" si="149"/>
        <v>5</v>
      </c>
    </row>
    <row r="183" spans="1:42" ht="12.75" x14ac:dyDescent="0.2">
      <c r="A183" s="34">
        <v>181</v>
      </c>
      <c r="B183" s="35">
        <v>41957.757685405093</v>
      </c>
      <c r="C183" s="36" t="s">
        <v>783</v>
      </c>
      <c r="D183" s="36" t="s">
        <v>784</v>
      </c>
      <c r="E183" s="37">
        <v>242321</v>
      </c>
      <c r="F183" s="37">
        <v>1</v>
      </c>
      <c r="G183" s="4">
        <f t="shared" si="132"/>
        <v>2</v>
      </c>
      <c r="H183" s="4">
        <f t="shared" si="133"/>
        <v>4</v>
      </c>
      <c r="I183" s="4">
        <f t="shared" si="134"/>
        <v>2</v>
      </c>
      <c r="J183" s="4">
        <f t="shared" si="135"/>
        <v>3</v>
      </c>
      <c r="K183" s="4">
        <f t="shared" si="136"/>
        <v>2</v>
      </c>
      <c r="L183" s="4">
        <f t="shared" si="137"/>
        <v>1</v>
      </c>
      <c r="M183" s="7">
        <v>2</v>
      </c>
      <c r="N183" s="36" t="s">
        <v>785</v>
      </c>
      <c r="O183" s="22">
        <f t="shared" si="138"/>
        <v>16.989700043360187</v>
      </c>
      <c r="P183" s="7">
        <f>IF(N183="",0,IF(EXACT(RIGHT(N183,2),"dB"),IF(ABS(VALUE(LEFT(N183,FIND(" ",N183,1)))-O183)&lt;=0.5,1,-1),-1))</f>
        <v>1</v>
      </c>
      <c r="Q183" s="36" t="s">
        <v>786</v>
      </c>
      <c r="R183" s="22">
        <f t="shared" si="139"/>
        <v>50.197605171520209</v>
      </c>
      <c r="S183" s="7">
        <f>IF(Q183="",0,IF(EXACT(RIGHT(Q183,2),"dB"),IF(ABS(VALUE(LEFT(Q183,FIND(" ",Q183,1)))-R183)&lt;=0.5,1,-1),-1))</f>
        <v>-1</v>
      </c>
      <c r="T183" s="36" t="s">
        <v>787</v>
      </c>
      <c r="U183" s="22">
        <f t="shared" si="140"/>
        <v>1418.1818181818182</v>
      </c>
      <c r="V183" s="7">
        <f t="shared" si="157"/>
        <v>1</v>
      </c>
      <c r="W183" s="36" t="s">
        <v>788</v>
      </c>
      <c r="X183" s="22">
        <f t="shared" si="141"/>
        <v>44.697458080334414</v>
      </c>
      <c r="Y183" s="7">
        <f>IF(W183="",0,IF(EXACT(RIGHT(W183,2),"dB"),IF(ABS(VALUE(LEFT(W183,FIND(" ",W183,1)))-X183)&lt;=0.5,1,-1),-1))</f>
        <v>-1</v>
      </c>
      <c r="Z183" s="36" t="s">
        <v>789</v>
      </c>
      <c r="AA183" s="22">
        <f t="shared" si="142"/>
        <v>47.239087409443187</v>
      </c>
      <c r="AB183" s="7">
        <f>IF(Z183="",0,IF(EXACT(RIGHT(Z183,2),"dB"),IF(ABS(VALUE(LEFT(Z183,FIND(" ",Z183,1)))-AA183)&lt;=0.5,1,-1),-1))</f>
        <v>1</v>
      </c>
      <c r="AC183" s="36" t="s">
        <v>790</v>
      </c>
      <c r="AD183" s="7">
        <f t="shared" si="143"/>
        <v>1</v>
      </c>
      <c r="AE183" s="36" t="s">
        <v>791</v>
      </c>
      <c r="AF183" s="7">
        <f t="shared" si="144"/>
        <v>1</v>
      </c>
      <c r="AG183" s="36" t="s">
        <v>792</v>
      </c>
      <c r="AH183" s="22">
        <f t="shared" si="145"/>
        <v>61.587321479451667</v>
      </c>
      <c r="AI183" s="7">
        <f>IF(AG183="",0,IF(EXACT(RIGHT(AG183,5),"dB(A)"),IF(ABS(VALUE(LEFT(AG183,FIND(" ",AG183,1)))-AH183)&lt;=0.5,1,-1),-1))</f>
        <v>-1</v>
      </c>
      <c r="AJ183" s="36" t="s">
        <v>793</v>
      </c>
      <c r="AK183" s="22">
        <f t="shared" si="146"/>
        <v>3147.3135294854228</v>
      </c>
      <c r="AL183" s="7">
        <f t="shared" si="147"/>
        <v>1</v>
      </c>
      <c r="AM183" s="36">
        <v>26</v>
      </c>
      <c r="AN183" s="29">
        <f t="shared" si="158"/>
        <v>30</v>
      </c>
      <c r="AO183" s="39">
        <f t="shared" si="154"/>
        <v>-1</v>
      </c>
      <c r="AP183" s="57">
        <f t="shared" si="149"/>
        <v>4</v>
      </c>
    </row>
    <row r="184" spans="1:42" ht="12.75" x14ac:dyDescent="0.2">
      <c r="A184" s="34">
        <v>182</v>
      </c>
      <c r="B184" s="35">
        <v>41957.762146168985</v>
      </c>
      <c r="C184" s="36" t="s">
        <v>1074</v>
      </c>
      <c r="D184" s="36" t="s">
        <v>1075</v>
      </c>
      <c r="E184" s="37">
        <v>251965</v>
      </c>
      <c r="F184" s="37">
        <v>1</v>
      </c>
      <c r="G184" s="4">
        <f t="shared" si="132"/>
        <v>2</v>
      </c>
      <c r="H184" s="4">
        <f t="shared" si="133"/>
        <v>5</v>
      </c>
      <c r="I184" s="4">
        <f t="shared" si="134"/>
        <v>1</v>
      </c>
      <c r="J184" s="4">
        <f t="shared" si="135"/>
        <v>9</v>
      </c>
      <c r="K184" s="4">
        <f t="shared" si="136"/>
        <v>6</v>
      </c>
      <c r="L184" s="4">
        <f t="shared" si="137"/>
        <v>5</v>
      </c>
      <c r="M184" s="7">
        <v>2</v>
      </c>
      <c r="N184" s="36" t="s">
        <v>1076</v>
      </c>
      <c r="O184" s="22">
        <f t="shared" si="138"/>
        <v>12.218487496163563</v>
      </c>
      <c r="P184" s="7">
        <f>IF(N184="",0,IF(EXACT(RIGHT(N184,2),"dB"),IF(ABS(VALUE(LEFT(N184,FIND(" ",N184,1)))-O184)&lt;=0.5,1,-1),-1))</f>
        <v>1</v>
      </c>
      <c r="Q184" s="36" t="s">
        <v>1077</v>
      </c>
      <c r="R184" s="22">
        <f t="shared" si="139"/>
        <v>53.890751699914929</v>
      </c>
      <c r="S184" s="7">
        <f>IF(Q184="",0,IF(EXACT(RIGHT(Q184,2),"dB"),IF(ABS(VALUE(LEFT(Q184,FIND(" ",Q184,1)))-R184)&lt;=0.5,1,-1),-1))</f>
        <v>1</v>
      </c>
      <c r="T184" s="36" t="s">
        <v>1078</v>
      </c>
      <c r="U184" s="22">
        <f t="shared" si="140"/>
        <v>1040</v>
      </c>
      <c r="V184" s="7">
        <f t="shared" si="157"/>
        <v>1</v>
      </c>
      <c r="W184" s="36" t="s">
        <v>1079</v>
      </c>
      <c r="X184" s="22">
        <f t="shared" si="141"/>
        <v>45.341542762343053</v>
      </c>
      <c r="Y184" s="7">
        <f>IF(W184="",0,IF(EXACT(RIGHT(W184,2),"dB"),IF(ABS(VALUE(LEFT(W184,FIND(" ",W184,1)))-X184)&lt;=0.5,1,-1),-1))</f>
        <v>-1</v>
      </c>
      <c r="Z184" s="36" t="s">
        <v>1080</v>
      </c>
      <c r="AA184" s="22">
        <f t="shared" si="142"/>
        <v>50.047353505200128</v>
      </c>
      <c r="AB184" s="7">
        <f>IF(Z184="",0,IF(EXACT(RIGHT(Z184,2),"dB"),IF(ABS(VALUE(LEFT(Z184,FIND(" ",Z184,1)))-AA184)&lt;=0.5,1,-1),-1))</f>
        <v>1</v>
      </c>
      <c r="AC184" s="36" t="s">
        <v>1081</v>
      </c>
      <c r="AD184" s="7">
        <f t="shared" si="143"/>
        <v>-1</v>
      </c>
      <c r="AE184" s="36" t="s">
        <v>1082</v>
      </c>
      <c r="AF184" s="7">
        <f t="shared" si="144"/>
        <v>-1</v>
      </c>
      <c r="AG184" s="36" t="s">
        <v>1083</v>
      </c>
      <c r="AH184" s="22">
        <f t="shared" si="145"/>
        <v>66.625059813381768</v>
      </c>
      <c r="AI184" s="7">
        <f>IF(AG184="",0,IF(EXACT(RIGHT(AG184,5),"dB(A)"),IF(ABS(VALUE(LEFT(AG184,FIND(" ",AG184,1)))-AH184)&lt;=0.5,1,-1),-1))</f>
        <v>1</v>
      </c>
      <c r="AJ184" s="36" t="s">
        <v>1084</v>
      </c>
      <c r="AK184" s="22">
        <f t="shared" si="146"/>
        <v>790.56941504209499</v>
      </c>
      <c r="AL184" s="7">
        <f t="shared" si="147"/>
        <v>1</v>
      </c>
      <c r="AM184" s="36">
        <v>25</v>
      </c>
      <c r="AN184" s="29">
        <f t="shared" si="158"/>
        <v>26</v>
      </c>
      <c r="AO184" s="39">
        <f t="shared" si="154"/>
        <v>-1</v>
      </c>
      <c r="AP184" s="57">
        <f t="shared" si="149"/>
        <v>4</v>
      </c>
    </row>
    <row r="185" spans="1:42" ht="12.75" x14ac:dyDescent="0.2">
      <c r="A185" s="34">
        <v>183</v>
      </c>
      <c r="B185" s="35">
        <v>41958.479814814818</v>
      </c>
      <c r="C185" s="40"/>
      <c r="D185" s="43" t="s">
        <v>2004</v>
      </c>
      <c r="E185" s="44">
        <v>239612</v>
      </c>
      <c r="F185" s="37">
        <v>1</v>
      </c>
      <c r="G185" s="4">
        <f t="shared" si="132"/>
        <v>2</v>
      </c>
      <c r="H185" s="4">
        <f t="shared" si="133"/>
        <v>3</v>
      </c>
      <c r="I185" s="4">
        <f t="shared" si="134"/>
        <v>9</v>
      </c>
      <c r="J185" s="4">
        <f t="shared" si="135"/>
        <v>6</v>
      </c>
      <c r="K185" s="4">
        <f t="shared" si="136"/>
        <v>1</v>
      </c>
      <c r="L185" s="4">
        <f t="shared" si="137"/>
        <v>2</v>
      </c>
      <c r="M185" s="7">
        <v>0</v>
      </c>
      <c r="N185" s="43" t="s">
        <v>98</v>
      </c>
      <c r="O185" s="22">
        <f t="shared" si="138"/>
        <v>15.228787452803376</v>
      </c>
      <c r="P185" s="7">
        <f>IF(N185="",0,IF(EXACT(RIGHT(N185,2),"dB"),IF(ABS(VALUE(LEFT(N185,FIND(" ",N185,1)))-O185)&lt;=0.5,1,-1),-1))</f>
        <v>1</v>
      </c>
      <c r="Q185" s="43" t="s">
        <v>412</v>
      </c>
      <c r="R185" s="22">
        <f t="shared" si="139"/>
        <v>50.859527365340654</v>
      </c>
      <c r="S185" s="7">
        <f>IF(Q185="",0,IF(EXACT(RIGHT(Q185,2),"dB"),IF(ABS(VALUE(LEFT(Q185,FIND(" ",Q185,1)))-R185)&lt;=0.5,1,-1),-1))</f>
        <v>1</v>
      </c>
      <c r="T185" s="43" t="s">
        <v>100</v>
      </c>
      <c r="U185" s="22">
        <f t="shared" si="140"/>
        <v>1300</v>
      </c>
      <c r="V185" s="7">
        <f t="shared" si="157"/>
        <v>1</v>
      </c>
      <c r="W185" s="43" t="s">
        <v>420</v>
      </c>
      <c r="X185" s="22">
        <f t="shared" si="141"/>
        <v>48.768321184705322</v>
      </c>
      <c r="Y185" s="7">
        <f>IF(W185="",0,IF(EXACT(RIGHT(W185,2),"dB"),IF(ABS(VALUE(LEFT(W185,FIND(" ",W185,1)))-X185)&lt;=0.5,1,-1),-1))</f>
        <v>1</v>
      </c>
      <c r="Z185" s="43" t="s">
        <v>2005</v>
      </c>
      <c r="AA185" s="22">
        <f t="shared" si="142"/>
        <v>48.626390842053958</v>
      </c>
      <c r="AB185" s="7">
        <f>IF(Z185="",0,IF(EXACT(RIGHT(Z185,2),"dB"),IF(ABS(VALUE(LEFT(Z185,FIND(" ",Z185,1)))-AA185)&lt;=0.5,1,-1),-1))</f>
        <v>-1</v>
      </c>
      <c r="AC185" s="36" t="s">
        <v>21</v>
      </c>
      <c r="AD185" s="7">
        <f t="shared" si="143"/>
        <v>1</v>
      </c>
      <c r="AE185" s="36" t="s">
        <v>22</v>
      </c>
      <c r="AF185" s="7">
        <f t="shared" si="144"/>
        <v>1</v>
      </c>
      <c r="AG185" s="45" t="s">
        <v>2006</v>
      </c>
      <c r="AH185" s="22">
        <f t="shared" si="145"/>
        <v>63.588330838682204</v>
      </c>
      <c r="AI185" s="7">
        <f>IF(AG185="",0,IF(EXACT(RIGHT(AG185,5),"dB(A)"),IF(ABS(VALUE(LEFT(AG185,FIND(" ",AG185,1)))-AH185)&lt;=0.5,1,-1),-1))</f>
        <v>1</v>
      </c>
      <c r="AJ185" s="43" t="s">
        <v>1757</v>
      </c>
      <c r="AK185" s="22">
        <f t="shared" si="146"/>
        <v>12529.680840681822</v>
      </c>
      <c r="AL185" s="7">
        <f t="shared" si="147"/>
        <v>-1</v>
      </c>
      <c r="AM185" s="40">
        <v>61</v>
      </c>
      <c r="AN185" s="29">
        <f t="shared" si="158"/>
        <v>31</v>
      </c>
      <c r="AO185" s="39">
        <f t="shared" si="154"/>
        <v>-1</v>
      </c>
      <c r="AP185" s="57">
        <f t="shared" si="149"/>
        <v>4</v>
      </c>
    </row>
    <row r="186" spans="1:42" ht="12.75" x14ac:dyDescent="0.2">
      <c r="A186" s="34">
        <v>184</v>
      </c>
      <c r="B186" s="35">
        <v>41957.772717037034</v>
      </c>
      <c r="C186" s="36" t="s">
        <v>1968</v>
      </c>
      <c r="D186" s="36" t="s">
        <v>1969</v>
      </c>
      <c r="E186" s="37">
        <v>260330</v>
      </c>
      <c r="F186" s="37">
        <v>1</v>
      </c>
      <c r="G186" s="4">
        <f t="shared" si="132"/>
        <v>2</v>
      </c>
      <c r="H186" s="4">
        <f t="shared" si="133"/>
        <v>6</v>
      </c>
      <c r="I186" s="4">
        <f t="shared" si="134"/>
        <v>0</v>
      </c>
      <c r="J186" s="4">
        <f t="shared" si="135"/>
        <v>3</v>
      </c>
      <c r="K186" s="4">
        <f t="shared" si="136"/>
        <v>3</v>
      </c>
      <c r="L186" s="4">
        <f t="shared" si="137"/>
        <v>0</v>
      </c>
      <c r="M186" s="7">
        <v>2</v>
      </c>
      <c r="N186" s="42" t="s">
        <v>1970</v>
      </c>
      <c r="O186" s="22">
        <f t="shared" si="138"/>
        <v>20</v>
      </c>
      <c r="P186" s="7">
        <v>1</v>
      </c>
      <c r="Q186" s="42" t="s">
        <v>1971</v>
      </c>
      <c r="R186" s="22">
        <f t="shared" si="139"/>
        <v>50.581675140872235</v>
      </c>
      <c r="S186" s="7">
        <v>-1</v>
      </c>
      <c r="T186" s="42" t="s">
        <v>1972</v>
      </c>
      <c r="U186" s="22">
        <f t="shared" si="140"/>
        <v>1560</v>
      </c>
      <c r="V186" s="7">
        <v>1</v>
      </c>
      <c r="W186" s="42" t="s">
        <v>1973</v>
      </c>
      <c r="X186" s="22">
        <f t="shared" si="141"/>
        <v>41.999238680623165</v>
      </c>
      <c r="Y186" s="7">
        <v>-1</v>
      </c>
      <c r="Z186" s="42" t="s">
        <v>1974</v>
      </c>
      <c r="AA186" s="22">
        <f t="shared" si="142"/>
        <v>46.030899869919438</v>
      </c>
      <c r="AB186" s="7">
        <v>1</v>
      </c>
      <c r="AC186" s="36" t="s">
        <v>1975</v>
      </c>
      <c r="AD186" s="7">
        <f t="shared" si="143"/>
        <v>1</v>
      </c>
      <c r="AE186" s="36" t="s">
        <v>1976</v>
      </c>
      <c r="AF186" s="7">
        <f t="shared" si="144"/>
        <v>-1</v>
      </c>
      <c r="AG186" s="42" t="s">
        <v>1977</v>
      </c>
      <c r="AH186" s="22">
        <f t="shared" si="145"/>
        <v>61.142774802814579</v>
      </c>
      <c r="AI186" s="7">
        <v>1</v>
      </c>
      <c r="AJ186" s="40"/>
      <c r="AK186" s="22">
        <f t="shared" si="146"/>
        <v>2500.0000000000018</v>
      </c>
      <c r="AL186" s="7">
        <f t="shared" si="147"/>
        <v>0</v>
      </c>
      <c r="AM186" s="38">
        <v>27.7</v>
      </c>
      <c r="AN186" s="29">
        <f t="shared" si="158"/>
        <v>29</v>
      </c>
      <c r="AO186" s="39">
        <f t="shared" si="154"/>
        <v>-1</v>
      </c>
      <c r="AP186" s="57">
        <f t="shared" si="149"/>
        <v>3</v>
      </c>
    </row>
    <row r="187" spans="1:42" ht="12.75" x14ac:dyDescent="0.2">
      <c r="A187" s="34">
        <v>185</v>
      </c>
      <c r="B187" s="35">
        <v>41957.798560578703</v>
      </c>
      <c r="C187" s="36" t="s">
        <v>1989</v>
      </c>
      <c r="D187" s="36" t="s">
        <v>1990</v>
      </c>
      <c r="E187" s="37">
        <v>260327</v>
      </c>
      <c r="F187" s="37">
        <v>1</v>
      </c>
      <c r="G187" s="4">
        <f t="shared" si="132"/>
        <v>2</v>
      </c>
      <c r="H187" s="4">
        <f t="shared" si="133"/>
        <v>6</v>
      </c>
      <c r="I187" s="4">
        <f t="shared" si="134"/>
        <v>0</v>
      </c>
      <c r="J187" s="4">
        <f t="shared" si="135"/>
        <v>3</v>
      </c>
      <c r="K187" s="4">
        <f t="shared" si="136"/>
        <v>2</v>
      </c>
      <c r="L187" s="4">
        <f t="shared" si="137"/>
        <v>7</v>
      </c>
      <c r="M187" s="7">
        <v>2</v>
      </c>
      <c r="N187" s="42" t="s">
        <v>1991</v>
      </c>
      <c r="O187" s="22">
        <f t="shared" si="138"/>
        <v>10.969100130080564</v>
      </c>
      <c r="P187" s="7">
        <v>1</v>
      </c>
      <c r="Q187" s="42" t="s">
        <v>1992</v>
      </c>
      <c r="R187" s="22">
        <f t="shared" si="139"/>
        <v>50.430276841680453</v>
      </c>
      <c r="S187" s="7">
        <v>-1</v>
      </c>
      <c r="T187" s="42" t="s">
        <v>1993</v>
      </c>
      <c r="U187" s="22">
        <f t="shared" si="140"/>
        <v>917.64705882352939</v>
      </c>
      <c r="V187" s="7">
        <v>1</v>
      </c>
      <c r="W187" s="42" t="s">
        <v>1994</v>
      </c>
      <c r="X187" s="22">
        <f t="shared" si="141"/>
        <v>49.926779212992152</v>
      </c>
      <c r="Y187" s="7">
        <v>-1</v>
      </c>
      <c r="Z187" s="42" t="s">
        <v>1995</v>
      </c>
      <c r="AA187" s="22">
        <f t="shared" si="142"/>
        <v>54.030899869919438</v>
      </c>
      <c r="AB187" s="7">
        <v>1</v>
      </c>
      <c r="AC187" s="36" t="s">
        <v>1996</v>
      </c>
      <c r="AD187" s="7">
        <f t="shared" si="143"/>
        <v>1</v>
      </c>
      <c r="AE187" s="36" t="s">
        <v>1997</v>
      </c>
      <c r="AF187" s="7">
        <f t="shared" si="144"/>
        <v>1</v>
      </c>
      <c r="AG187" s="41" t="s">
        <v>1998</v>
      </c>
      <c r="AH187" s="22">
        <f t="shared" si="145"/>
        <v>65.599598901154963</v>
      </c>
      <c r="AI187" s="7">
        <f t="shared" ref="AI187:AI194" si="159">IF(AG187="",0,IF(EXACT(RIGHT(AG187,5),"dB(A)"),IF(ABS(VALUE(LEFT(AG187,FIND(" ",AG187,1)))-AH187)&lt;=0.5,1,-1),-1))</f>
        <v>-1</v>
      </c>
      <c r="AJ187" s="40"/>
      <c r="AK187" s="22">
        <f t="shared" si="146"/>
        <v>12529.680840681822</v>
      </c>
      <c r="AL187" s="7">
        <f t="shared" si="147"/>
        <v>0</v>
      </c>
      <c r="AM187" s="41" t="s">
        <v>1999</v>
      </c>
      <c r="AN187" s="29">
        <f t="shared" si="158"/>
        <v>31</v>
      </c>
      <c r="AO187" s="39">
        <v>-1</v>
      </c>
      <c r="AP187" s="57">
        <f t="shared" si="149"/>
        <v>3</v>
      </c>
    </row>
    <row r="188" spans="1:42" ht="12.75" x14ac:dyDescent="0.2">
      <c r="A188" s="34">
        <v>186</v>
      </c>
      <c r="B188" s="35">
        <v>41958.479120370372</v>
      </c>
      <c r="C188" s="40"/>
      <c r="D188" s="43" t="s">
        <v>2000</v>
      </c>
      <c r="E188" s="44">
        <v>234364</v>
      </c>
      <c r="F188" s="37">
        <v>1</v>
      </c>
      <c r="G188" s="4">
        <f t="shared" si="132"/>
        <v>2</v>
      </c>
      <c r="H188" s="4">
        <f t="shared" si="133"/>
        <v>3</v>
      </c>
      <c r="I188" s="4">
        <f t="shared" si="134"/>
        <v>4</v>
      </c>
      <c r="J188" s="4">
        <f t="shared" si="135"/>
        <v>3</v>
      </c>
      <c r="K188" s="4">
        <f t="shared" si="136"/>
        <v>6</v>
      </c>
      <c r="L188" s="4">
        <f t="shared" si="137"/>
        <v>4</v>
      </c>
      <c r="M188" s="7">
        <v>0</v>
      </c>
      <c r="N188" s="45" t="s">
        <v>557</v>
      </c>
      <c r="O188" s="22">
        <f t="shared" si="138"/>
        <v>13.010299956639813</v>
      </c>
      <c r="P188" s="7">
        <f t="shared" ref="P188:P194" si="160">IF(N188="",0,IF(EXACT(RIGHT(N188,2),"dB"),IF(ABS(VALUE(LEFT(N188,FIND(" ",N188,1)))-O188)&lt;=0.5,1,-1),-1))</f>
        <v>1</v>
      </c>
      <c r="Q188" s="45" t="s">
        <v>2001</v>
      </c>
      <c r="R188" s="22">
        <f t="shared" si="139"/>
        <v>51.890318596798764</v>
      </c>
      <c r="S188" s="7">
        <f t="shared" ref="S188:S194" si="161">IF(Q188="",0,IF(EXACT(RIGHT(Q188,2),"dB"),IF(ABS(VALUE(LEFT(Q188,FIND(" ",Q188,1)))-R188)&lt;=0.5,1,-1),-1))</f>
        <v>-1</v>
      </c>
      <c r="T188" s="45" t="s">
        <v>160</v>
      </c>
      <c r="U188" s="22">
        <f t="shared" si="140"/>
        <v>1114.2857142857142</v>
      </c>
      <c r="V188" s="7">
        <f t="shared" ref="V188:V194" si="162">IF(T188="",0,IF(EXACT(RIGHT(T188,2),"Hz"),IF(ABS(VALUE(LEFT(T188,FIND(" ",T188,1)))-U188)&lt;=1,1,-1),-1))</f>
        <v>1</v>
      </c>
      <c r="W188" s="45" t="s">
        <v>2002</v>
      </c>
      <c r="X188" s="22">
        <f t="shared" si="141"/>
        <v>45.139433523068369</v>
      </c>
      <c r="Y188" s="7">
        <f t="shared" ref="Y188:Y194" si="163">IF(W188="",0,IF(EXACT(RIGHT(W188,2),"dB"),IF(ABS(VALUE(LEFT(W188,FIND(" ",W188,1)))-X188)&lt;=0.5,1,-1),-1))</f>
        <v>-1</v>
      </c>
      <c r="Z188" s="45" t="s">
        <v>2003</v>
      </c>
      <c r="AA188" s="22">
        <f t="shared" si="142"/>
        <v>45.569619513137056</v>
      </c>
      <c r="AB188" s="7">
        <f t="shared" ref="AB188:AB194" si="164">IF(Z188="",0,IF(EXACT(RIGHT(Z188,2),"dB"),IF(ABS(VALUE(LEFT(Z188,FIND(" ",Z188,1)))-AA188)&lt;=0.5,1,-1),-1))</f>
        <v>1</v>
      </c>
      <c r="AC188" s="36" t="s">
        <v>21</v>
      </c>
      <c r="AD188" s="7">
        <f t="shared" si="143"/>
        <v>1</v>
      </c>
      <c r="AE188" s="36" t="s">
        <v>22</v>
      </c>
      <c r="AF188" s="7">
        <f t="shared" si="144"/>
        <v>1</v>
      </c>
      <c r="AG188" s="40"/>
      <c r="AH188" s="22">
        <f t="shared" si="145"/>
        <v>63.493290129616241</v>
      </c>
      <c r="AI188" s="7">
        <f t="shared" si="159"/>
        <v>0</v>
      </c>
      <c r="AJ188" s="40"/>
      <c r="AK188" s="22">
        <f t="shared" si="146"/>
        <v>627.97160787739517</v>
      </c>
      <c r="AL188" s="7">
        <f t="shared" si="147"/>
        <v>0</v>
      </c>
      <c r="AM188" s="40"/>
      <c r="AN188" s="29">
        <f t="shared" si="158"/>
        <v>25</v>
      </c>
      <c r="AO188" s="39">
        <f>IF(AM188="",0,IF(AND(ABS(AM188-AN188)&lt;=0.5,AM188&lt;=AN188),1,-1))</f>
        <v>0</v>
      </c>
      <c r="AP188" s="57">
        <f t="shared" si="149"/>
        <v>3</v>
      </c>
    </row>
    <row r="189" spans="1:42" ht="12.75" x14ac:dyDescent="0.2">
      <c r="A189" s="34">
        <v>187</v>
      </c>
      <c r="B189" s="35">
        <v>41957.736320925927</v>
      </c>
      <c r="C189" s="36" t="s">
        <v>56</v>
      </c>
      <c r="D189" s="36" t="s">
        <v>57</v>
      </c>
      <c r="E189" s="37">
        <v>130589</v>
      </c>
      <c r="F189" s="37">
        <v>1</v>
      </c>
      <c r="G189" s="4">
        <f t="shared" si="132"/>
        <v>1</v>
      </c>
      <c r="H189" s="4">
        <f t="shared" si="133"/>
        <v>3</v>
      </c>
      <c r="I189" s="4">
        <f t="shared" si="134"/>
        <v>0</v>
      </c>
      <c r="J189" s="4">
        <f t="shared" si="135"/>
        <v>5</v>
      </c>
      <c r="K189" s="4">
        <f t="shared" si="136"/>
        <v>8</v>
      </c>
      <c r="L189" s="4">
        <f t="shared" si="137"/>
        <v>9</v>
      </c>
      <c r="M189" s="7">
        <v>2</v>
      </c>
      <c r="N189" s="36" t="s">
        <v>58</v>
      </c>
      <c r="O189" s="22">
        <f t="shared" si="138"/>
        <v>10</v>
      </c>
      <c r="P189" s="7">
        <f t="shared" si="160"/>
        <v>1</v>
      </c>
      <c r="Q189" s="36" t="s">
        <v>59</v>
      </c>
      <c r="R189" s="22">
        <f t="shared" si="139"/>
        <v>53.450350974395562</v>
      </c>
      <c r="S189" s="7">
        <f t="shared" si="161"/>
        <v>-1</v>
      </c>
      <c r="T189" s="36" t="s">
        <v>60</v>
      </c>
      <c r="U189" s="22">
        <f t="shared" si="140"/>
        <v>821.0526315789474</v>
      </c>
      <c r="V189" s="7">
        <f t="shared" si="162"/>
        <v>1</v>
      </c>
      <c r="W189" s="36" t="s">
        <v>61</v>
      </c>
      <c r="X189" s="22">
        <f t="shared" si="141"/>
        <v>47.560934243157199</v>
      </c>
      <c r="Y189" s="7">
        <f t="shared" si="163"/>
        <v>1</v>
      </c>
      <c r="Z189" s="36" t="s">
        <v>62</v>
      </c>
      <c r="AA189" s="22">
        <f t="shared" si="142"/>
        <v>51</v>
      </c>
      <c r="AB189" s="7">
        <f t="shared" si="164"/>
        <v>-1</v>
      </c>
      <c r="AC189" s="36" t="s">
        <v>63</v>
      </c>
      <c r="AD189" s="7">
        <f t="shared" si="143"/>
        <v>-1</v>
      </c>
      <c r="AE189" s="36" t="s">
        <v>64</v>
      </c>
      <c r="AF189" s="7">
        <f t="shared" si="144"/>
        <v>1</v>
      </c>
      <c r="AG189" s="36" t="s">
        <v>65</v>
      </c>
      <c r="AH189" s="22">
        <f t="shared" si="145"/>
        <v>67.674486957878159</v>
      </c>
      <c r="AI189" s="7">
        <f t="shared" si="159"/>
        <v>-1</v>
      </c>
      <c r="AJ189" s="40"/>
      <c r="AK189" s="22">
        <f t="shared" si="146"/>
        <v>627.97160787739517</v>
      </c>
      <c r="AL189" s="7">
        <f t="shared" si="147"/>
        <v>0</v>
      </c>
      <c r="AM189" s="40"/>
      <c r="AN189" s="29">
        <f t="shared" si="158"/>
        <v>23</v>
      </c>
      <c r="AO189" s="39">
        <f>IF(AM189="",0,IF(AND(ABS(AM189-AN189)&lt;=0.5,AM189&lt;=AN189),1,-1))</f>
        <v>0</v>
      </c>
      <c r="AP189" s="57">
        <f t="shared" si="149"/>
        <v>2</v>
      </c>
    </row>
    <row r="190" spans="1:42" ht="12.75" x14ac:dyDescent="0.2">
      <c r="A190" s="34">
        <v>188</v>
      </c>
      <c r="B190" s="35">
        <v>41957.761601875005</v>
      </c>
      <c r="C190" s="36" t="s">
        <v>987</v>
      </c>
      <c r="D190" s="36" t="s">
        <v>988</v>
      </c>
      <c r="E190" s="37">
        <v>252532</v>
      </c>
      <c r="F190" s="37">
        <v>1</v>
      </c>
      <c r="G190" s="4">
        <f t="shared" si="132"/>
        <v>2</v>
      </c>
      <c r="H190" s="4">
        <f t="shared" si="133"/>
        <v>5</v>
      </c>
      <c r="I190" s="4">
        <f t="shared" si="134"/>
        <v>2</v>
      </c>
      <c r="J190" s="4">
        <f t="shared" si="135"/>
        <v>5</v>
      </c>
      <c r="K190" s="4">
        <f t="shared" si="136"/>
        <v>3</v>
      </c>
      <c r="L190" s="4">
        <f t="shared" si="137"/>
        <v>2</v>
      </c>
      <c r="M190" s="7">
        <v>2</v>
      </c>
      <c r="N190" s="36" t="s">
        <v>989</v>
      </c>
      <c r="O190" s="22">
        <f t="shared" si="138"/>
        <v>15.228787452803376</v>
      </c>
      <c r="P190" s="7">
        <f t="shared" si="160"/>
        <v>1</v>
      </c>
      <c r="Q190" s="38" t="s">
        <v>990</v>
      </c>
      <c r="R190" s="22">
        <f t="shared" si="139"/>
        <v>51.372170121334364</v>
      </c>
      <c r="S190" s="7">
        <f t="shared" si="161"/>
        <v>1</v>
      </c>
      <c r="T190" s="36" t="s">
        <v>991</v>
      </c>
      <c r="U190" s="22">
        <f t="shared" si="140"/>
        <v>1300</v>
      </c>
      <c r="V190" s="7">
        <f t="shared" si="162"/>
        <v>1</v>
      </c>
      <c r="W190" s="38" t="s">
        <v>992</v>
      </c>
      <c r="X190" s="22">
        <f t="shared" si="141"/>
        <v>44.839966563652006</v>
      </c>
      <c r="Y190" s="7">
        <f t="shared" si="163"/>
        <v>1</v>
      </c>
      <c r="Z190" s="38" t="s">
        <v>993</v>
      </c>
      <c r="AA190" s="22">
        <f t="shared" si="142"/>
        <v>48.208187539523749</v>
      </c>
      <c r="AB190" s="7">
        <f t="shared" si="164"/>
        <v>-1</v>
      </c>
      <c r="AC190" s="36" t="s">
        <v>994</v>
      </c>
      <c r="AD190" s="7">
        <f t="shared" si="143"/>
        <v>-1</v>
      </c>
      <c r="AE190" s="36" t="s">
        <v>995</v>
      </c>
      <c r="AF190" s="7">
        <f t="shared" si="144"/>
        <v>-1</v>
      </c>
      <c r="AG190" s="38" t="s">
        <v>996</v>
      </c>
      <c r="AH190" s="22">
        <f t="shared" si="145"/>
        <v>63.077512683737552</v>
      </c>
      <c r="AI190" s="7">
        <f t="shared" si="159"/>
        <v>-1</v>
      </c>
      <c r="AJ190" s="40"/>
      <c r="AK190" s="22">
        <f t="shared" si="146"/>
        <v>3962.2329811527861</v>
      </c>
      <c r="AL190" s="7">
        <f t="shared" si="147"/>
        <v>0</v>
      </c>
      <c r="AM190" s="40"/>
      <c r="AN190" s="29">
        <f t="shared" si="158"/>
        <v>29</v>
      </c>
      <c r="AO190" s="39">
        <f>IF(AM190="",0,IF(AND(ABS(AM190-AN190)&lt;=0.5,AM190&lt;=AN190),1,-1))</f>
        <v>0</v>
      </c>
      <c r="AP190" s="57">
        <f t="shared" si="149"/>
        <v>2</v>
      </c>
    </row>
    <row r="191" spans="1:42" ht="12.75" x14ac:dyDescent="0.2">
      <c r="A191" s="34">
        <v>189</v>
      </c>
      <c r="B191" s="35">
        <v>41957.761374178241</v>
      </c>
      <c r="C191" s="36" t="s">
        <v>945</v>
      </c>
      <c r="D191" s="36" t="s">
        <v>946</v>
      </c>
      <c r="E191" s="37">
        <v>255677</v>
      </c>
      <c r="F191" s="37">
        <v>1</v>
      </c>
      <c r="G191" s="4">
        <f t="shared" si="132"/>
        <v>2</v>
      </c>
      <c r="H191" s="4">
        <f t="shared" si="133"/>
        <v>5</v>
      </c>
      <c r="I191" s="4">
        <f t="shared" si="134"/>
        <v>5</v>
      </c>
      <c r="J191" s="4">
        <f t="shared" si="135"/>
        <v>6</v>
      </c>
      <c r="K191" s="4">
        <f t="shared" si="136"/>
        <v>7</v>
      </c>
      <c r="L191" s="4">
        <f t="shared" si="137"/>
        <v>7</v>
      </c>
      <c r="M191" s="7">
        <v>2</v>
      </c>
      <c r="N191" s="36" t="s">
        <v>947</v>
      </c>
      <c r="O191" s="22">
        <f t="shared" si="138"/>
        <v>10.969100130080564</v>
      </c>
      <c r="P191" s="7">
        <f t="shared" si="160"/>
        <v>1</v>
      </c>
      <c r="Q191" s="36" t="s">
        <v>948</v>
      </c>
      <c r="R191" s="22">
        <f t="shared" si="139"/>
        <v>53.379820608580474</v>
      </c>
      <c r="S191" s="7">
        <f t="shared" si="161"/>
        <v>-1</v>
      </c>
      <c r="T191" s="38" t="s">
        <v>949</v>
      </c>
      <c r="U191" s="22">
        <f t="shared" si="140"/>
        <v>917.64705882352939</v>
      </c>
      <c r="V191" s="7">
        <f t="shared" si="162"/>
        <v>1</v>
      </c>
      <c r="W191" s="38" t="s">
        <v>950</v>
      </c>
      <c r="X191" s="22">
        <f t="shared" si="141"/>
        <v>47.876144135844875</v>
      </c>
      <c r="Y191" s="7">
        <f t="shared" si="163"/>
        <v>-1</v>
      </c>
      <c r="Z191" s="38" t="s">
        <v>951</v>
      </c>
      <c r="AA191" s="22">
        <f t="shared" si="142"/>
        <v>48.65301426102544</v>
      </c>
      <c r="AB191" s="7">
        <f t="shared" si="164"/>
        <v>-1</v>
      </c>
      <c r="AC191" s="36" t="s">
        <v>952</v>
      </c>
      <c r="AD191" s="7">
        <f t="shared" si="143"/>
        <v>-1</v>
      </c>
      <c r="AE191" s="36" t="s">
        <v>953</v>
      </c>
      <c r="AF191" s="7">
        <f t="shared" si="144"/>
        <v>-1</v>
      </c>
      <c r="AG191" s="36" t="s">
        <v>954</v>
      </c>
      <c r="AH191" s="22">
        <f t="shared" si="145"/>
        <v>66.41740805458808</v>
      </c>
      <c r="AI191" s="7">
        <f t="shared" si="159"/>
        <v>1</v>
      </c>
      <c r="AJ191" s="40"/>
      <c r="AK191" s="22">
        <f t="shared" si="146"/>
        <v>1252.9680840681817</v>
      </c>
      <c r="AL191" s="7">
        <f t="shared" si="147"/>
        <v>0</v>
      </c>
      <c r="AM191" s="40"/>
      <c r="AN191" s="29">
        <f t="shared" si="158"/>
        <v>25</v>
      </c>
      <c r="AO191" s="39">
        <f>IF(AM191="",0,IF(AND(ABS(AM191-AN191)&lt;=0.5,AM191&lt;=AN191),1,-1))</f>
        <v>0</v>
      </c>
      <c r="AP191" s="57">
        <f t="shared" si="149"/>
        <v>0</v>
      </c>
    </row>
    <row r="192" spans="1:42" ht="12.75" x14ac:dyDescent="0.2">
      <c r="A192" s="34">
        <v>190</v>
      </c>
      <c r="B192" s="35">
        <v>41958.009947592596</v>
      </c>
      <c r="C192" s="36" t="s">
        <v>156</v>
      </c>
      <c r="D192" s="36" t="s">
        <v>157</v>
      </c>
      <c r="E192" s="37">
        <v>258964</v>
      </c>
      <c r="F192" s="37">
        <v>1</v>
      </c>
      <c r="G192" s="4">
        <f t="shared" si="132"/>
        <v>2</v>
      </c>
      <c r="H192" s="4">
        <f t="shared" si="133"/>
        <v>5</v>
      </c>
      <c r="I192" s="4">
        <f t="shared" si="134"/>
        <v>8</v>
      </c>
      <c r="J192" s="4">
        <f t="shared" si="135"/>
        <v>9</v>
      </c>
      <c r="K192" s="4">
        <f t="shared" si="136"/>
        <v>6</v>
      </c>
      <c r="L192" s="4">
        <f t="shared" si="137"/>
        <v>4</v>
      </c>
      <c r="M192" s="7">
        <v>2</v>
      </c>
      <c r="N192" s="38" t="s">
        <v>158</v>
      </c>
      <c r="O192" s="22">
        <f t="shared" si="138"/>
        <v>13.010299956639813</v>
      </c>
      <c r="P192" s="7">
        <f t="shared" si="160"/>
        <v>1</v>
      </c>
      <c r="Q192" s="38" t="s">
        <v>159</v>
      </c>
      <c r="R192" s="22">
        <f t="shared" si="139"/>
        <v>53.857912758575395</v>
      </c>
      <c r="S192" s="7">
        <f t="shared" si="161"/>
        <v>-1</v>
      </c>
      <c r="T192" s="38" t="s">
        <v>160</v>
      </c>
      <c r="U192" s="22">
        <f t="shared" si="140"/>
        <v>1114.2857142857142</v>
      </c>
      <c r="V192" s="7">
        <f t="shared" si="162"/>
        <v>1</v>
      </c>
      <c r="W192" s="38" t="s">
        <v>161</v>
      </c>
      <c r="X192" s="22">
        <f t="shared" si="141"/>
        <v>46.350691190150194</v>
      </c>
      <c r="Y192" s="7">
        <f t="shared" si="163"/>
        <v>-1</v>
      </c>
      <c r="Z192" s="38" t="s">
        <v>162</v>
      </c>
      <c r="AA192" s="22">
        <f t="shared" si="142"/>
        <v>46.908555305749317</v>
      </c>
      <c r="AB192" s="7">
        <f t="shared" si="164"/>
        <v>-1</v>
      </c>
      <c r="AC192" s="36" t="s">
        <v>163</v>
      </c>
      <c r="AD192" s="7">
        <f t="shared" si="143"/>
        <v>-1</v>
      </c>
      <c r="AE192" s="36" t="s">
        <v>164</v>
      </c>
      <c r="AF192" s="7">
        <f t="shared" si="144"/>
        <v>1</v>
      </c>
      <c r="AG192" s="38" t="s">
        <v>165</v>
      </c>
      <c r="AH192" s="22">
        <f t="shared" si="145"/>
        <v>66.25100224489502</v>
      </c>
      <c r="AI192" s="7">
        <f t="shared" si="159"/>
        <v>-1</v>
      </c>
      <c r="AJ192" s="40"/>
      <c r="AK192" s="22">
        <f t="shared" si="146"/>
        <v>627.97160787739517</v>
      </c>
      <c r="AL192" s="7">
        <f t="shared" si="147"/>
        <v>0</v>
      </c>
      <c r="AM192" s="41" t="s">
        <v>166</v>
      </c>
      <c r="AN192" s="29">
        <f t="shared" si="158"/>
        <v>25</v>
      </c>
      <c r="AO192" s="39">
        <v>-1</v>
      </c>
      <c r="AP192" s="57">
        <f t="shared" si="149"/>
        <v>-1</v>
      </c>
    </row>
    <row r="193" spans="1:42" ht="12.75" x14ac:dyDescent="0.2">
      <c r="A193" s="34">
        <v>191</v>
      </c>
      <c r="B193" s="35">
        <v>41957.751992974539</v>
      </c>
      <c r="C193" s="36" t="s">
        <v>624</v>
      </c>
      <c r="D193" s="36" t="s">
        <v>625</v>
      </c>
      <c r="E193" s="37">
        <v>255160</v>
      </c>
      <c r="F193" s="37">
        <v>1</v>
      </c>
      <c r="G193" s="4">
        <f t="shared" si="132"/>
        <v>2</v>
      </c>
      <c r="H193" s="4">
        <f t="shared" si="133"/>
        <v>5</v>
      </c>
      <c r="I193" s="4">
        <f t="shared" si="134"/>
        <v>5</v>
      </c>
      <c r="J193" s="4">
        <f t="shared" si="135"/>
        <v>1</v>
      </c>
      <c r="K193" s="4">
        <f t="shared" si="136"/>
        <v>6</v>
      </c>
      <c r="L193" s="4">
        <f t="shared" si="137"/>
        <v>0</v>
      </c>
      <c r="M193" s="7">
        <v>2</v>
      </c>
      <c r="N193" s="36" t="s">
        <v>626</v>
      </c>
      <c r="O193" s="22">
        <f t="shared" si="138"/>
        <v>20</v>
      </c>
      <c r="P193" s="7">
        <f t="shared" si="160"/>
        <v>1</v>
      </c>
      <c r="Q193" s="36" t="s">
        <v>627</v>
      </c>
      <c r="R193" s="22">
        <f t="shared" si="139"/>
        <v>50.988541982434981</v>
      </c>
      <c r="S193" s="7">
        <f t="shared" si="161"/>
        <v>1</v>
      </c>
      <c r="T193" s="41" t="s">
        <v>628</v>
      </c>
      <c r="U193" s="22">
        <f t="shared" si="140"/>
        <v>1560</v>
      </c>
      <c r="V193" s="7">
        <f t="shared" si="162"/>
        <v>-1</v>
      </c>
      <c r="W193" s="38" t="s">
        <v>629</v>
      </c>
      <c r="X193" s="22">
        <f t="shared" si="141"/>
        <v>41.375842621349442</v>
      </c>
      <c r="Y193" s="7">
        <f t="shared" si="163"/>
        <v>-1</v>
      </c>
      <c r="Z193" s="38" t="s">
        <v>630</v>
      </c>
      <c r="AA193" s="22">
        <f t="shared" si="142"/>
        <v>40.020599913279625</v>
      </c>
      <c r="AB193" s="7">
        <f t="shared" si="164"/>
        <v>-1</v>
      </c>
      <c r="AC193" s="40"/>
      <c r="AD193" s="7">
        <f t="shared" si="143"/>
        <v>0</v>
      </c>
      <c r="AE193" s="36" t="s">
        <v>631</v>
      </c>
      <c r="AF193" s="7">
        <f t="shared" si="144"/>
        <v>-1</v>
      </c>
      <c r="AG193" s="38" t="s">
        <v>632</v>
      </c>
      <c r="AH193" s="22">
        <f t="shared" si="145"/>
        <v>60.444949129570986</v>
      </c>
      <c r="AI193" s="7">
        <f t="shared" si="159"/>
        <v>-1</v>
      </c>
      <c r="AJ193" s="40"/>
      <c r="AK193" s="22">
        <f t="shared" si="146"/>
        <v>250.00000000000011</v>
      </c>
      <c r="AL193" s="7">
        <f t="shared" si="147"/>
        <v>0</v>
      </c>
      <c r="AM193" s="40"/>
      <c r="AN193" s="29">
        <f t="shared" si="158"/>
        <v>25</v>
      </c>
      <c r="AO193" s="39">
        <f>IF(AM193="",0,IF(AND(ABS(AM193-AN193)&lt;=0.5,AM193&lt;=AN193),1,-1))</f>
        <v>0</v>
      </c>
      <c r="AP193" s="57">
        <f t="shared" si="149"/>
        <v>-1</v>
      </c>
    </row>
    <row r="194" spans="1:42" ht="13.5" thickBot="1" x14ac:dyDescent="0.25">
      <c r="A194" s="46">
        <v>192</v>
      </c>
      <c r="B194" s="47">
        <v>41957.748770949074</v>
      </c>
      <c r="C194" s="52" t="s">
        <v>448</v>
      </c>
      <c r="D194" s="52" t="s">
        <v>449</v>
      </c>
      <c r="E194" s="49">
        <v>179307</v>
      </c>
      <c r="F194" s="49">
        <v>1</v>
      </c>
      <c r="G194" s="50">
        <f t="shared" si="132"/>
        <v>1</v>
      </c>
      <c r="H194" s="50">
        <f t="shared" si="133"/>
        <v>7</v>
      </c>
      <c r="I194" s="50">
        <f t="shared" si="134"/>
        <v>9</v>
      </c>
      <c r="J194" s="50">
        <f t="shared" si="135"/>
        <v>3</v>
      </c>
      <c r="K194" s="50">
        <f t="shared" si="136"/>
        <v>0</v>
      </c>
      <c r="L194" s="50">
        <f t="shared" si="137"/>
        <v>7</v>
      </c>
      <c r="M194" s="8">
        <v>2</v>
      </c>
      <c r="N194" s="56" t="s">
        <v>450</v>
      </c>
      <c r="O194" s="51">
        <f t="shared" si="138"/>
        <v>10.969100130080564</v>
      </c>
      <c r="P194" s="8">
        <f t="shared" si="160"/>
        <v>-1</v>
      </c>
      <c r="Q194" s="56" t="s">
        <v>451</v>
      </c>
      <c r="R194" s="51">
        <f t="shared" si="139"/>
        <v>49.553963629490212</v>
      </c>
      <c r="S194" s="8">
        <f t="shared" si="161"/>
        <v>-1</v>
      </c>
      <c r="T194" s="52" t="s">
        <v>452</v>
      </c>
      <c r="U194" s="51">
        <f t="shared" si="140"/>
        <v>917.64705882352939</v>
      </c>
      <c r="V194" s="8">
        <f t="shared" si="162"/>
        <v>1</v>
      </c>
      <c r="W194" s="56" t="s">
        <v>453</v>
      </c>
      <c r="X194" s="51">
        <f t="shared" si="141"/>
        <v>54.907072873276796</v>
      </c>
      <c r="Y194" s="8">
        <f t="shared" si="163"/>
        <v>-1</v>
      </c>
      <c r="Z194" s="56" t="s">
        <v>454</v>
      </c>
      <c r="AA194" s="51">
        <f t="shared" si="142"/>
        <v>53.243363860391149</v>
      </c>
      <c r="AB194" s="8">
        <f t="shared" si="164"/>
        <v>-1</v>
      </c>
      <c r="AC194" s="48"/>
      <c r="AD194" s="8">
        <f t="shared" si="143"/>
        <v>0</v>
      </c>
      <c r="AE194" s="48"/>
      <c r="AF194" s="8">
        <f t="shared" si="144"/>
        <v>0</v>
      </c>
      <c r="AG194" s="56" t="s">
        <v>455</v>
      </c>
      <c r="AH194" s="51">
        <f t="shared" si="145"/>
        <v>65.581121397816915</v>
      </c>
      <c r="AI194" s="8">
        <f t="shared" si="159"/>
        <v>-1</v>
      </c>
      <c r="AJ194" s="48"/>
      <c r="AK194" s="51">
        <f t="shared" si="146"/>
        <v>39622.329811527903</v>
      </c>
      <c r="AL194" s="7">
        <f t="shared" si="147"/>
        <v>0</v>
      </c>
      <c r="AM194" s="48"/>
      <c r="AN194" s="53">
        <f t="shared" si="158"/>
        <v>33</v>
      </c>
      <c r="AO194" s="39">
        <f>IF(AM194="",0,IF(AND(ABS(AM194-AN194)&lt;=0.5,AM194&lt;=AN194),1,-1))</f>
        <v>0</v>
      </c>
      <c r="AP194" s="58">
        <f t="shared" si="149"/>
        <v>-2</v>
      </c>
    </row>
    <row r="196" spans="1:42" ht="15.75" customHeight="1" x14ac:dyDescent="0.2">
      <c r="B196" s="9" t="s">
        <v>2080</v>
      </c>
      <c r="C196" s="9"/>
      <c r="D196" s="9" t="s">
        <v>2089</v>
      </c>
    </row>
    <row r="197" spans="1:42" ht="15.75" customHeight="1" x14ac:dyDescent="0.2">
      <c r="B197" s="19" t="s">
        <v>2082</v>
      </c>
      <c r="C197" s="15"/>
      <c r="D197" s="59" t="s">
        <v>2088</v>
      </c>
    </row>
    <row r="198" spans="1:42" ht="15.75" customHeight="1" x14ac:dyDescent="0.2">
      <c r="B198" s="23" t="s">
        <v>2081</v>
      </c>
      <c r="C198" s="24"/>
      <c r="D198" s="60" t="s">
        <v>2088</v>
      </c>
    </row>
    <row r="199" spans="1:42" ht="15.75" customHeight="1" x14ac:dyDescent="0.2">
      <c r="B199" s="25" t="s">
        <v>2083</v>
      </c>
      <c r="C199" s="26"/>
      <c r="D199" s="61" t="s">
        <v>2087</v>
      </c>
    </row>
  </sheetData>
  <sortState ref="B3:AP194">
    <sortCondition descending="1" ref="AP3:AP194"/>
  </sortState>
  <pageMargins left="0.7" right="0.7" top="0.75" bottom="0.75" header="0.3" footer="0.3"/>
  <pageSetup paperSize="9" orientation="portrait" horizontalDpi="300" verticalDpi="30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52"/>
  <sheetViews>
    <sheetView topLeftCell="C37" zoomScale="200" zoomScaleNormal="200" workbookViewId="0">
      <selection activeCell="H49" sqref="H49"/>
    </sheetView>
  </sheetViews>
  <sheetFormatPr defaultRowHeight="12.75" x14ac:dyDescent="0.2"/>
  <sheetData>
    <row r="1" spans="1:12" x14ac:dyDescent="0.2">
      <c r="A1" s="9" t="s">
        <v>2017</v>
      </c>
      <c r="E1" s="9" t="s">
        <v>2039</v>
      </c>
    </row>
    <row r="2" spans="1:12" x14ac:dyDescent="0.2">
      <c r="E2" s="1" t="s">
        <v>2018</v>
      </c>
      <c r="G2" s="10" t="s">
        <v>2010</v>
      </c>
      <c r="H2" s="10" t="s">
        <v>2011</v>
      </c>
      <c r="I2" s="10" t="s">
        <v>2012</v>
      </c>
      <c r="J2" s="10" t="s">
        <v>2013</v>
      </c>
      <c r="K2" s="10" t="s">
        <v>2014</v>
      </c>
      <c r="L2" s="10" t="s">
        <v>2015</v>
      </c>
    </row>
    <row r="3" spans="1:12" x14ac:dyDescent="0.2">
      <c r="G3" s="5">
        <v>2</v>
      </c>
      <c r="H3" s="5">
        <v>3</v>
      </c>
      <c r="I3" s="5">
        <v>9</v>
      </c>
      <c r="J3" s="5">
        <v>1</v>
      </c>
      <c r="K3" s="5">
        <v>6</v>
      </c>
      <c r="L3" s="5">
        <v>7</v>
      </c>
    </row>
    <row r="5" spans="1:12" ht="15.75" x14ac:dyDescent="0.2">
      <c r="A5" s="11" t="s">
        <v>4</v>
      </c>
    </row>
    <row r="6" spans="1:12" x14ac:dyDescent="0.2">
      <c r="A6" s="12" t="s">
        <v>2030</v>
      </c>
      <c r="B6">
        <f>0.01+L3/100</f>
        <v>0.08</v>
      </c>
      <c r="D6" s="9" t="s">
        <v>2031</v>
      </c>
      <c r="E6" s="16">
        <f>10*LOG10(1/(0.01+L3/100))</f>
        <v>10.969100130080564</v>
      </c>
      <c r="F6" s="9" t="s">
        <v>2032</v>
      </c>
    </row>
    <row r="7" spans="1:12" ht="15.75" x14ac:dyDescent="0.2">
      <c r="A7" s="11" t="s">
        <v>2019</v>
      </c>
      <c r="D7" s="9" t="s">
        <v>2033</v>
      </c>
    </row>
    <row r="8" spans="1:12" ht="15.75" x14ac:dyDescent="0.2">
      <c r="A8" s="11"/>
      <c r="D8" s="9"/>
    </row>
    <row r="9" spans="1:12" ht="15.75" x14ac:dyDescent="0.2">
      <c r="A9" s="11" t="s">
        <v>5</v>
      </c>
    </row>
    <row r="10" spans="1:12" ht="15.75" x14ac:dyDescent="0.2">
      <c r="A10" s="11" t="s">
        <v>2034</v>
      </c>
      <c r="B10">
        <f>(200+K3*10+L3)</f>
        <v>267</v>
      </c>
      <c r="C10" s="1" t="s">
        <v>2090</v>
      </c>
      <c r="D10" s="1" t="s">
        <v>2035</v>
      </c>
      <c r="E10">
        <f>200+J3*10+K3</f>
        <v>216</v>
      </c>
      <c r="F10" s="1" t="s">
        <v>2036</v>
      </c>
      <c r="G10" s="9" t="s">
        <v>2037</v>
      </c>
      <c r="H10" s="16">
        <f>20*LOG10((200+K3*10+L3)*(200+J3*10+K3))-44</f>
        <v>51.219300250310127</v>
      </c>
      <c r="I10" s="9" t="s">
        <v>2032</v>
      </c>
    </row>
    <row r="11" spans="1:12" x14ac:dyDescent="0.2">
      <c r="A11" s="12"/>
      <c r="G11" s="9" t="s">
        <v>2038</v>
      </c>
    </row>
    <row r="12" spans="1:12" x14ac:dyDescent="0.2">
      <c r="A12" s="12"/>
      <c r="G12" s="9"/>
    </row>
    <row r="13" spans="1:12" ht="15.75" x14ac:dyDescent="0.2">
      <c r="A13" s="11" t="s">
        <v>6</v>
      </c>
    </row>
    <row r="14" spans="1:12" x14ac:dyDescent="0.2">
      <c r="A14" s="12" t="s">
        <v>2040</v>
      </c>
      <c r="B14">
        <f>10+L3</f>
        <v>17</v>
      </c>
      <c r="C14" s="1" t="s">
        <v>2041</v>
      </c>
      <c r="D14" s="1" t="s">
        <v>2044</v>
      </c>
      <c r="E14">
        <v>2.5</v>
      </c>
      <c r="F14" s="1" t="s">
        <v>2045</v>
      </c>
      <c r="G14" s="9" t="s">
        <v>2046</v>
      </c>
      <c r="H14" s="9">
        <f>Fcr/((10+L3)*Rho)</f>
        <v>917.64705882352939</v>
      </c>
      <c r="I14" s="9" t="s">
        <v>2036</v>
      </c>
    </row>
    <row r="15" spans="1:12" x14ac:dyDescent="0.2">
      <c r="A15" s="1" t="s">
        <v>2042</v>
      </c>
      <c r="B15">
        <v>39000</v>
      </c>
      <c r="C15" s="1" t="s">
        <v>2043</v>
      </c>
      <c r="G15" s="9" t="s">
        <v>2047</v>
      </c>
    </row>
    <row r="16" spans="1:12" ht="15.75" x14ac:dyDescent="0.2">
      <c r="A16" s="11"/>
      <c r="J16" s="9"/>
    </row>
    <row r="17" spans="1:11" ht="15.75" x14ac:dyDescent="0.2">
      <c r="A17" s="11" t="s">
        <v>7</v>
      </c>
    </row>
    <row r="18" spans="1:11" ht="15.75" x14ac:dyDescent="0.2">
      <c r="A18" s="11" t="s">
        <v>2031</v>
      </c>
      <c r="B18">
        <f>40+L3</f>
        <v>47</v>
      </c>
      <c r="C18" s="1" t="s">
        <v>2032</v>
      </c>
      <c r="D18" s="1" t="s">
        <v>2048</v>
      </c>
      <c r="E18">
        <f>10+K3</f>
        <v>16</v>
      </c>
      <c r="F18" s="1" t="s">
        <v>2049</v>
      </c>
      <c r="G18" s="9" t="s">
        <v>2054</v>
      </c>
      <c r="H18" s="9">
        <f>(40+L3)-10*LOG10((10+K3)*(0.5+K3/10)/(0.16*(100+I3*10+J3)))</f>
        <v>49.396406820895024</v>
      </c>
      <c r="I18" s="9" t="s">
        <v>2032</v>
      </c>
    </row>
    <row r="19" spans="1:11" x14ac:dyDescent="0.2">
      <c r="A19" s="12" t="s">
        <v>2050</v>
      </c>
      <c r="B19">
        <f>100+I3*10+J3</f>
        <v>191</v>
      </c>
      <c r="C19" s="1" t="s">
        <v>2051</v>
      </c>
      <c r="D19" s="1" t="s">
        <v>2052</v>
      </c>
      <c r="E19">
        <f>0.5+K3/10</f>
        <v>1.1000000000000001</v>
      </c>
      <c r="F19" s="1" t="s">
        <v>2053</v>
      </c>
      <c r="G19" s="9" t="s">
        <v>2055</v>
      </c>
    </row>
    <row r="20" spans="1:11" x14ac:dyDescent="0.2">
      <c r="A20" s="12"/>
      <c r="C20" s="1"/>
      <c r="D20" s="1"/>
      <c r="F20" s="1"/>
      <c r="G20" s="9"/>
    </row>
    <row r="21" spans="1:11" ht="15.75" x14ac:dyDescent="0.2">
      <c r="A21" s="11" t="s">
        <v>8</v>
      </c>
    </row>
    <row r="22" spans="1:11" x14ac:dyDescent="0.2">
      <c r="A22" s="12" t="s">
        <v>2056</v>
      </c>
      <c r="B22">
        <f>100+L3</f>
        <v>107</v>
      </c>
      <c r="C22" s="1" t="s">
        <v>2032</v>
      </c>
      <c r="D22" s="1" t="s">
        <v>2048</v>
      </c>
      <c r="E22">
        <f>5+J3</f>
        <v>6</v>
      </c>
      <c r="F22" s="1" t="s">
        <v>2049</v>
      </c>
      <c r="G22" s="9" t="s">
        <v>2031</v>
      </c>
      <c r="H22" s="9">
        <f>(100+L3)-(50+K3)+10*LOG10((5+J3)/(10+I3))</f>
        <v>45.993976494308143</v>
      </c>
      <c r="I22" s="9" t="s">
        <v>2032</v>
      </c>
    </row>
    <row r="23" spans="1:11" x14ac:dyDescent="0.2">
      <c r="A23" s="12" t="s">
        <v>2057</v>
      </c>
      <c r="B23">
        <f>50+K3</f>
        <v>56</v>
      </c>
      <c r="C23" s="1" t="s">
        <v>2032</v>
      </c>
      <c r="D23" s="1" t="s">
        <v>2058</v>
      </c>
      <c r="E23">
        <f>10+I3</f>
        <v>19</v>
      </c>
      <c r="F23" s="1" t="s">
        <v>2049</v>
      </c>
      <c r="G23" s="9" t="s">
        <v>2059</v>
      </c>
    </row>
    <row r="24" spans="1:11" x14ac:dyDescent="0.2">
      <c r="A24" s="12"/>
    </row>
    <row r="25" spans="1:11" ht="15.75" x14ac:dyDescent="0.2">
      <c r="A25" s="11" t="s">
        <v>9</v>
      </c>
    </row>
    <row r="26" spans="1:11" ht="15" x14ac:dyDescent="0.2">
      <c r="A26" s="13" t="s">
        <v>2020</v>
      </c>
    </row>
    <row r="27" spans="1:11" ht="15" x14ac:dyDescent="0.2">
      <c r="A27" s="13" t="s">
        <v>2021</v>
      </c>
    </row>
    <row r="28" spans="1:11" ht="15" x14ac:dyDescent="0.2">
      <c r="A28" s="14" t="s">
        <v>2028</v>
      </c>
      <c r="B28" s="15"/>
      <c r="C28" s="15"/>
      <c r="D28" s="15"/>
      <c r="E28" s="15"/>
      <c r="F28" s="15"/>
      <c r="G28" s="15"/>
      <c r="H28" s="15"/>
      <c r="I28" s="15"/>
      <c r="J28" s="15"/>
      <c r="K28" s="15"/>
    </row>
    <row r="29" spans="1:11" ht="15" x14ac:dyDescent="0.2">
      <c r="A29" s="13" t="s">
        <v>2022</v>
      </c>
    </row>
    <row r="30" spans="1:11" ht="15" x14ac:dyDescent="0.2">
      <c r="A30" s="13" t="s">
        <v>2023</v>
      </c>
    </row>
    <row r="31" spans="1:11" ht="15" x14ac:dyDescent="0.2">
      <c r="A31" s="13"/>
    </row>
    <row r="32" spans="1:11" ht="15.75" x14ac:dyDescent="0.2">
      <c r="A32" s="11" t="s">
        <v>10</v>
      </c>
    </row>
    <row r="33" spans="1:11" ht="15" x14ac:dyDescent="0.2">
      <c r="A33" s="13" t="s">
        <v>2024</v>
      </c>
    </row>
    <row r="34" spans="1:11" ht="15" x14ac:dyDescent="0.2">
      <c r="A34" s="14" t="s">
        <v>2029</v>
      </c>
      <c r="B34" s="15"/>
      <c r="C34" s="15"/>
      <c r="D34" s="15"/>
      <c r="E34" s="15"/>
      <c r="F34" s="15"/>
      <c r="G34" s="15"/>
      <c r="H34" s="15"/>
      <c r="I34" s="15"/>
      <c r="J34" s="15"/>
      <c r="K34" s="15"/>
    </row>
    <row r="35" spans="1:11" ht="15" x14ac:dyDescent="0.2">
      <c r="A35" s="13" t="s">
        <v>2025</v>
      </c>
    </row>
    <row r="36" spans="1:11" ht="15" x14ac:dyDescent="0.2">
      <c r="A36" s="13" t="s">
        <v>2026</v>
      </c>
    </row>
    <row r="37" spans="1:11" ht="15" x14ac:dyDescent="0.2">
      <c r="A37" s="13" t="s">
        <v>2027</v>
      </c>
    </row>
    <row r="38" spans="1:11" ht="15" x14ac:dyDescent="0.2">
      <c r="A38" s="13"/>
    </row>
    <row r="39" spans="1:11" ht="15.75" x14ac:dyDescent="0.2">
      <c r="A39" s="11" t="s">
        <v>11</v>
      </c>
    </row>
    <row r="40" spans="1:11" ht="15.75" x14ac:dyDescent="0.2">
      <c r="A40" s="11" t="s">
        <v>2060</v>
      </c>
      <c r="B40">
        <f>60+L3</f>
        <v>67</v>
      </c>
      <c r="C40" s="1" t="s">
        <v>2061</v>
      </c>
      <c r="D40" s="1" t="s">
        <v>2062</v>
      </c>
      <c r="E40">
        <f>50+K3</f>
        <v>56</v>
      </c>
      <c r="F40" s="1" t="s">
        <v>2061</v>
      </c>
      <c r="G40" s="9" t="s">
        <v>2064</v>
      </c>
      <c r="H40" s="9">
        <f>10*LOG10((14*10^((60+L3)/10)+2*10^(((50+K3)+5)/10)+8*10^((50+J3+10)/10))/24)</f>
        <v>65.375854511752934</v>
      </c>
      <c r="I40" s="9" t="s">
        <v>2061</v>
      </c>
    </row>
    <row r="41" spans="1:11" ht="15.75" x14ac:dyDescent="0.2">
      <c r="A41" s="11" t="s">
        <v>2063</v>
      </c>
      <c r="B41">
        <f>50+J3</f>
        <v>51</v>
      </c>
      <c r="C41" s="1" t="s">
        <v>2061</v>
      </c>
    </row>
    <row r="42" spans="1:11" ht="15.75" x14ac:dyDescent="0.2">
      <c r="A42" s="11"/>
      <c r="C42" s="1"/>
    </row>
    <row r="43" spans="1:11" ht="15.75" x14ac:dyDescent="0.2">
      <c r="A43" s="11"/>
      <c r="C43" s="1"/>
    </row>
    <row r="44" spans="1:11" x14ac:dyDescent="0.2">
      <c r="A44" s="12"/>
    </row>
    <row r="45" spans="1:11" ht="15.75" x14ac:dyDescent="0.2">
      <c r="A45" s="11" t="s">
        <v>12</v>
      </c>
    </row>
    <row r="46" spans="1:11" ht="15.75" x14ac:dyDescent="0.2">
      <c r="A46" s="11" t="s">
        <v>2069</v>
      </c>
      <c r="B46">
        <f>65+L3</f>
        <v>72</v>
      </c>
      <c r="C46" s="1" t="s">
        <v>2061</v>
      </c>
      <c r="D46" s="1" t="s">
        <v>2065</v>
      </c>
      <c r="E46">
        <f>1+INT(K3/2)</f>
        <v>4</v>
      </c>
      <c r="F46" t="s">
        <v>2091</v>
      </c>
      <c r="G46" t="s">
        <v>2092</v>
      </c>
    </row>
    <row r="47" spans="1:11" ht="15.75" x14ac:dyDescent="0.2">
      <c r="A47" s="11" t="s">
        <v>2070</v>
      </c>
      <c r="B47">
        <f>35+5*E46</f>
        <v>55</v>
      </c>
      <c r="C47" s="1" t="s">
        <v>2061</v>
      </c>
      <c r="D47" s="1" t="s">
        <v>2066</v>
      </c>
      <c r="E47">
        <f>65+L3+6+10*LOG10(25)</f>
        <v>91.979400086720375</v>
      </c>
      <c r="F47" s="1" t="s">
        <v>2061</v>
      </c>
      <c r="G47" s="9" t="s">
        <v>2067</v>
      </c>
      <c r="H47" s="9">
        <f>10^((65+L3+6+10*LOG10(25)-(35+5*(1+INT(K3/2)))-6)/10)</f>
        <v>1252.9680840681817</v>
      </c>
      <c r="I47" s="9" t="s">
        <v>2068</v>
      </c>
      <c r="J47" s="9" t="s">
        <v>2093</v>
      </c>
    </row>
    <row r="48" spans="1:11" x14ac:dyDescent="0.2">
      <c r="A48" s="12"/>
      <c r="D48" s="9" t="s">
        <v>2071</v>
      </c>
      <c r="H48" s="9">
        <v>1250</v>
      </c>
      <c r="I48" s="9"/>
    </row>
    <row r="49" spans="1:9" x14ac:dyDescent="0.2">
      <c r="A49" s="12"/>
      <c r="D49" s="9"/>
      <c r="H49">
        <f>(H47-H48)/H47*100</f>
        <v>0.23688425155610049</v>
      </c>
    </row>
    <row r="50" spans="1:9" ht="15.75" x14ac:dyDescent="0.2">
      <c r="A50" s="11" t="s">
        <v>13</v>
      </c>
    </row>
    <row r="51" spans="1:9" ht="15.75" x14ac:dyDescent="0.2">
      <c r="A51" s="11" t="s">
        <v>2072</v>
      </c>
      <c r="B51">
        <f>100+K3*10+L3</f>
        <v>167</v>
      </c>
      <c r="C51" s="1" t="s">
        <v>2073</v>
      </c>
      <c r="D51" s="1" t="s">
        <v>2074</v>
      </c>
      <c r="E51">
        <f>-(5+K3/2)</f>
        <v>-8</v>
      </c>
      <c r="F51" s="1" t="s">
        <v>2061</v>
      </c>
      <c r="G51" s="17" t="s">
        <v>2075</v>
      </c>
      <c r="H51" s="9">
        <f>INT((100+K3*10+L3)*10^(-(5+K3/2)/10))</f>
        <v>26</v>
      </c>
      <c r="I51" s="9" t="s">
        <v>2073</v>
      </c>
    </row>
    <row r="52" spans="1:9" x14ac:dyDescent="0.2">
      <c r="D52" s="9" t="s">
        <v>2076</v>
      </c>
      <c r="G52" s="9" t="s">
        <v>2077</v>
      </c>
    </row>
  </sheetData>
  <pageMargins left="0.7" right="0.7" top="0.75" bottom="0.75" header="0.3" footer="0.3"/>
  <pageSetup paperSize="9" orientation="portrait" horizontalDpi="300" verticalDpi="300" r:id="rId1"/>
  <drawing r:id="rId2"/>
  <legacyDrawing r:id="rId3"/>
  <oleObjects>
    <mc:AlternateContent xmlns:mc="http://schemas.openxmlformats.org/markup-compatibility/2006">
      <mc:Choice Requires="x14">
        <oleObject progId="Equation.3" shapeId="2057" r:id="rId4">
          <objectPr defaultSize="0" autoPict="0" r:id="rId5">
            <anchor moveWithCells="1">
              <from>
                <xdr:col>9</xdr:col>
                <xdr:colOff>0</xdr:colOff>
                <xdr:row>39</xdr:row>
                <xdr:rowOff>19050</xdr:rowOff>
              </from>
              <to>
                <xdr:col>14</xdr:col>
                <xdr:colOff>600075</xdr:colOff>
                <xdr:row>43</xdr:row>
                <xdr:rowOff>57150</xdr:rowOff>
              </to>
            </anchor>
          </objectPr>
        </oleObject>
      </mc:Choice>
      <mc:Fallback>
        <oleObject progId="Equation.3" shapeId="2057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2014-11-14</vt:lpstr>
      <vt:lpstr>Solution</vt:lpstr>
      <vt:lpstr>Fcr</vt:lpstr>
      <vt:lpstr>Rho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Angelo Farina</cp:lastModifiedBy>
  <dcterms:modified xsi:type="dcterms:W3CDTF">2014-11-22T16:31:47Z</dcterms:modified>
</cp:coreProperties>
</file>