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5203"/>
  <workbookPr autoCompressPictures="0"/>
  <bookViews>
    <workbookView xWindow="1060" yWindow="440" windowWidth="29020" windowHeight="19140" tabRatio="500"/>
  </bookViews>
  <sheets>
    <sheet name="10-10-2014" sheetId="1" r:id="rId1"/>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N204" i="1" l="1"/>
  <c r="O204" i="1"/>
  <c r="P204" i="1"/>
  <c r="Q204" i="1"/>
  <c r="R204" i="1"/>
  <c r="S204" i="1"/>
  <c r="T204" i="1"/>
  <c r="U204" i="1"/>
  <c r="V204" i="1"/>
  <c r="X204" i="1"/>
  <c r="Y204" i="1"/>
  <c r="Z204" i="1"/>
  <c r="AA204" i="1"/>
  <c r="AB204" i="1"/>
  <c r="AC204" i="1"/>
  <c r="AE204" i="1"/>
  <c r="AG204" i="1"/>
  <c r="AJ204" i="1"/>
  <c r="AM204" i="1"/>
  <c r="AP204" i="1"/>
  <c r="AS204" i="1"/>
  <c r="AY204" i="1"/>
  <c r="AZ204" i="1"/>
  <c r="N167" i="1"/>
  <c r="O167" i="1"/>
  <c r="P167" i="1"/>
  <c r="Q167" i="1"/>
  <c r="R167" i="1"/>
  <c r="S167" i="1"/>
  <c r="T167" i="1"/>
  <c r="U167" i="1"/>
  <c r="V167" i="1"/>
  <c r="X167" i="1"/>
  <c r="Y167" i="1"/>
  <c r="Z167" i="1"/>
  <c r="AA167" i="1"/>
  <c r="AB167" i="1"/>
  <c r="AC167" i="1"/>
  <c r="AE167" i="1"/>
  <c r="AG167" i="1"/>
  <c r="F167" i="1"/>
  <c r="G167" i="1"/>
  <c r="H167" i="1"/>
  <c r="I167" i="1"/>
  <c r="J167" i="1"/>
  <c r="K167" i="1"/>
  <c r="AI167" i="1"/>
  <c r="AJ167" i="1"/>
  <c r="AM167" i="1"/>
  <c r="AP167" i="1"/>
  <c r="AS167" i="1"/>
  <c r="AY167" i="1"/>
  <c r="AZ167" i="1"/>
  <c r="N108" i="1"/>
  <c r="O108" i="1"/>
  <c r="P108" i="1"/>
  <c r="Q108" i="1"/>
  <c r="R108" i="1"/>
  <c r="S108" i="1"/>
  <c r="T108" i="1"/>
  <c r="U108" i="1"/>
  <c r="V108" i="1"/>
  <c r="X108" i="1"/>
  <c r="Y108" i="1"/>
  <c r="Z108" i="1"/>
  <c r="AA108" i="1"/>
  <c r="AB108" i="1"/>
  <c r="AC108" i="1"/>
  <c r="AE108" i="1"/>
  <c r="AG108" i="1"/>
  <c r="F108" i="1"/>
  <c r="G108" i="1"/>
  <c r="H108" i="1"/>
  <c r="I108" i="1"/>
  <c r="J108" i="1"/>
  <c r="K108" i="1"/>
  <c r="AI108" i="1"/>
  <c r="AJ108" i="1"/>
  <c r="AL108" i="1"/>
  <c r="AM108" i="1"/>
  <c r="AP108" i="1"/>
  <c r="AR108" i="1"/>
  <c r="AS108" i="1"/>
  <c r="AY108" i="1"/>
  <c r="AZ108" i="1"/>
  <c r="N56" i="1"/>
  <c r="O56" i="1"/>
  <c r="P56" i="1"/>
  <c r="Q56" i="1"/>
  <c r="R56" i="1"/>
  <c r="S56" i="1"/>
  <c r="T56" i="1"/>
  <c r="U56" i="1"/>
  <c r="V56" i="1"/>
  <c r="X56" i="1"/>
  <c r="Y56" i="1"/>
  <c r="Z56" i="1"/>
  <c r="AA56" i="1"/>
  <c r="AB56" i="1"/>
  <c r="AC56" i="1"/>
  <c r="AE56" i="1"/>
  <c r="AG56" i="1"/>
  <c r="F56" i="1"/>
  <c r="G56" i="1"/>
  <c r="H56" i="1"/>
  <c r="I56" i="1"/>
  <c r="J56" i="1"/>
  <c r="K56" i="1"/>
  <c r="AI56" i="1"/>
  <c r="AJ56" i="1"/>
  <c r="AL56" i="1"/>
  <c r="AM56" i="1"/>
  <c r="AP56" i="1"/>
  <c r="AR56" i="1"/>
  <c r="AS56" i="1"/>
  <c r="AY56" i="1"/>
  <c r="AZ56" i="1"/>
  <c r="N145" i="1"/>
  <c r="O145" i="1"/>
  <c r="P145" i="1"/>
  <c r="Q145" i="1"/>
  <c r="R145" i="1"/>
  <c r="S145" i="1"/>
  <c r="T145" i="1"/>
  <c r="U145" i="1"/>
  <c r="V145" i="1"/>
  <c r="X145" i="1"/>
  <c r="Y145" i="1"/>
  <c r="Z145" i="1"/>
  <c r="AA145" i="1"/>
  <c r="AB145" i="1"/>
  <c r="AC145" i="1"/>
  <c r="AE145" i="1"/>
  <c r="AG145" i="1"/>
  <c r="F145" i="1"/>
  <c r="G145" i="1"/>
  <c r="H145" i="1"/>
  <c r="I145" i="1"/>
  <c r="J145" i="1"/>
  <c r="K145" i="1"/>
  <c r="AI145" i="1"/>
  <c r="AJ145" i="1"/>
  <c r="AM145" i="1"/>
  <c r="AP145" i="1"/>
  <c r="AS145" i="1"/>
  <c r="AY145" i="1"/>
  <c r="AZ145" i="1"/>
  <c r="N107" i="1"/>
  <c r="O107" i="1"/>
  <c r="P107" i="1"/>
  <c r="Q107" i="1"/>
  <c r="R107" i="1"/>
  <c r="S107" i="1"/>
  <c r="T107" i="1"/>
  <c r="U107" i="1"/>
  <c r="V107" i="1"/>
  <c r="X107" i="1"/>
  <c r="Y107" i="1"/>
  <c r="Z107" i="1"/>
  <c r="AA107" i="1"/>
  <c r="AB107" i="1"/>
  <c r="AC107" i="1"/>
  <c r="AE107" i="1"/>
  <c r="AG107" i="1"/>
  <c r="F107" i="1"/>
  <c r="G107" i="1"/>
  <c r="H107" i="1"/>
  <c r="I107" i="1"/>
  <c r="J107" i="1"/>
  <c r="K107" i="1"/>
  <c r="AI107" i="1"/>
  <c r="AJ107" i="1"/>
  <c r="AL107" i="1"/>
  <c r="AM107" i="1"/>
  <c r="AO107" i="1"/>
  <c r="AP107" i="1"/>
  <c r="AR107" i="1"/>
  <c r="AS107" i="1"/>
  <c r="AY107" i="1"/>
  <c r="AZ107" i="1"/>
  <c r="N166" i="1"/>
  <c r="O166" i="1"/>
  <c r="P166" i="1"/>
  <c r="Q166" i="1"/>
  <c r="R166" i="1"/>
  <c r="S166" i="1"/>
  <c r="T166" i="1"/>
  <c r="U166" i="1"/>
  <c r="V166" i="1"/>
  <c r="X166" i="1"/>
  <c r="Y166" i="1"/>
  <c r="Z166" i="1"/>
  <c r="AA166" i="1"/>
  <c r="AB166" i="1"/>
  <c r="AC166" i="1"/>
  <c r="AE166" i="1"/>
  <c r="AG166" i="1"/>
  <c r="F166" i="1"/>
  <c r="G166" i="1"/>
  <c r="H166" i="1"/>
  <c r="I166" i="1"/>
  <c r="J166" i="1"/>
  <c r="K166" i="1"/>
  <c r="AI166" i="1"/>
  <c r="AJ166" i="1"/>
  <c r="AL166" i="1"/>
  <c r="AM166" i="1"/>
  <c r="AP166" i="1"/>
  <c r="AS166" i="1"/>
  <c r="AY166" i="1"/>
  <c r="AZ166" i="1"/>
  <c r="N182" i="1"/>
  <c r="O182" i="1"/>
  <c r="P182" i="1"/>
  <c r="Q182" i="1"/>
  <c r="R182" i="1"/>
  <c r="S182" i="1"/>
  <c r="T182" i="1"/>
  <c r="U182" i="1"/>
  <c r="V182" i="1"/>
  <c r="X182" i="1"/>
  <c r="Y182" i="1"/>
  <c r="Z182" i="1"/>
  <c r="AA182" i="1"/>
  <c r="AB182" i="1"/>
  <c r="AC182" i="1"/>
  <c r="AE182" i="1"/>
  <c r="AG182" i="1"/>
  <c r="F182" i="1"/>
  <c r="G182" i="1"/>
  <c r="H182" i="1"/>
  <c r="I182" i="1"/>
  <c r="J182" i="1"/>
  <c r="K182" i="1"/>
  <c r="AI182" i="1"/>
  <c r="AJ182" i="1"/>
  <c r="AL182" i="1"/>
  <c r="AM182" i="1"/>
  <c r="AP182" i="1"/>
  <c r="AS182" i="1"/>
  <c r="AY182" i="1"/>
  <c r="AZ182" i="1"/>
  <c r="N165" i="1"/>
  <c r="O165" i="1"/>
  <c r="P165" i="1"/>
  <c r="Q165" i="1"/>
  <c r="R165" i="1"/>
  <c r="S165" i="1"/>
  <c r="T165" i="1"/>
  <c r="U165" i="1"/>
  <c r="V165" i="1"/>
  <c r="X165" i="1"/>
  <c r="Y165" i="1"/>
  <c r="Z165" i="1"/>
  <c r="AA165" i="1"/>
  <c r="AB165" i="1"/>
  <c r="AC165" i="1"/>
  <c r="AE165" i="1"/>
  <c r="AG165" i="1"/>
  <c r="F165" i="1"/>
  <c r="G165" i="1"/>
  <c r="H165" i="1"/>
  <c r="I165" i="1"/>
  <c r="J165" i="1"/>
  <c r="K165" i="1"/>
  <c r="AI165" i="1"/>
  <c r="AJ165" i="1"/>
  <c r="AL165" i="1"/>
  <c r="AM165" i="1"/>
  <c r="AP165" i="1"/>
  <c r="AS165" i="1"/>
  <c r="AY165" i="1"/>
  <c r="AZ165" i="1"/>
  <c r="N181" i="1"/>
  <c r="O181" i="1"/>
  <c r="P181" i="1"/>
  <c r="Q181" i="1"/>
  <c r="R181" i="1"/>
  <c r="S181" i="1"/>
  <c r="T181" i="1"/>
  <c r="U181" i="1"/>
  <c r="V181" i="1"/>
  <c r="X181" i="1"/>
  <c r="Y181" i="1"/>
  <c r="Z181" i="1"/>
  <c r="AA181" i="1"/>
  <c r="AB181" i="1"/>
  <c r="AC181" i="1"/>
  <c r="AE181" i="1"/>
  <c r="AG181" i="1"/>
  <c r="F181" i="1"/>
  <c r="G181" i="1"/>
  <c r="H181" i="1"/>
  <c r="I181" i="1"/>
  <c r="J181" i="1"/>
  <c r="K181" i="1"/>
  <c r="AI181" i="1"/>
  <c r="AJ181" i="1"/>
  <c r="AL181" i="1"/>
  <c r="AM181" i="1"/>
  <c r="AO181" i="1"/>
  <c r="AP181" i="1"/>
  <c r="AR181" i="1"/>
  <c r="AS181" i="1"/>
  <c r="AY181" i="1"/>
  <c r="AZ181" i="1"/>
  <c r="N164" i="1"/>
  <c r="O164" i="1"/>
  <c r="P164" i="1"/>
  <c r="Q164" i="1"/>
  <c r="R164" i="1"/>
  <c r="S164" i="1"/>
  <c r="T164" i="1"/>
  <c r="U164" i="1"/>
  <c r="V164" i="1"/>
  <c r="X164" i="1"/>
  <c r="Y164" i="1"/>
  <c r="Z164" i="1"/>
  <c r="AA164" i="1"/>
  <c r="AB164" i="1"/>
  <c r="AC164" i="1"/>
  <c r="AE164" i="1"/>
  <c r="AG164" i="1"/>
  <c r="F164" i="1"/>
  <c r="G164" i="1"/>
  <c r="H164" i="1"/>
  <c r="I164" i="1"/>
  <c r="J164" i="1"/>
  <c r="K164" i="1"/>
  <c r="AI164" i="1"/>
  <c r="AJ164" i="1"/>
  <c r="AL164" i="1"/>
  <c r="AM164" i="1"/>
  <c r="AO164" i="1"/>
  <c r="AP164" i="1"/>
  <c r="AR164" i="1"/>
  <c r="AS164" i="1"/>
  <c r="AY164" i="1"/>
  <c r="AZ164" i="1"/>
  <c r="N206" i="1"/>
  <c r="O206" i="1"/>
  <c r="P206" i="1"/>
  <c r="Q206" i="1"/>
  <c r="R206" i="1"/>
  <c r="S206" i="1"/>
  <c r="T206" i="1"/>
  <c r="U206" i="1"/>
  <c r="V206" i="1"/>
  <c r="X206" i="1"/>
  <c r="Y206" i="1"/>
  <c r="Z206" i="1"/>
  <c r="AA206" i="1"/>
  <c r="AB206" i="1"/>
  <c r="AC206" i="1"/>
  <c r="AE206" i="1"/>
  <c r="AG206" i="1"/>
  <c r="AJ206" i="1"/>
  <c r="F206" i="1"/>
  <c r="G206" i="1"/>
  <c r="H206" i="1"/>
  <c r="I206" i="1"/>
  <c r="J206" i="1"/>
  <c r="AL206" i="1"/>
  <c r="AM206" i="1"/>
  <c r="AP206" i="1"/>
  <c r="AS206" i="1"/>
  <c r="AY206" i="1"/>
  <c r="AZ206" i="1"/>
  <c r="N203" i="1"/>
  <c r="O203" i="1"/>
  <c r="P203" i="1"/>
  <c r="Q203" i="1"/>
  <c r="R203" i="1"/>
  <c r="S203" i="1"/>
  <c r="T203" i="1"/>
  <c r="U203" i="1"/>
  <c r="V203" i="1"/>
  <c r="X203" i="1"/>
  <c r="Y203" i="1"/>
  <c r="Z203" i="1"/>
  <c r="AA203" i="1"/>
  <c r="AB203" i="1"/>
  <c r="AC203" i="1"/>
  <c r="AE203" i="1"/>
  <c r="AG203" i="1"/>
  <c r="AJ203" i="1"/>
  <c r="F203" i="1"/>
  <c r="G203" i="1"/>
  <c r="H203" i="1"/>
  <c r="I203" i="1"/>
  <c r="J203" i="1"/>
  <c r="AL203" i="1"/>
  <c r="AM203" i="1"/>
  <c r="K203" i="1"/>
  <c r="AO203" i="1"/>
  <c r="AP203" i="1"/>
  <c r="AS203" i="1"/>
  <c r="AY203" i="1"/>
  <c r="AZ203" i="1"/>
  <c r="N86" i="1"/>
  <c r="O86" i="1"/>
  <c r="P86" i="1"/>
  <c r="Q86" i="1"/>
  <c r="R86" i="1"/>
  <c r="S86" i="1"/>
  <c r="T86" i="1"/>
  <c r="U86" i="1"/>
  <c r="V86" i="1"/>
  <c r="X86" i="1"/>
  <c r="Y86" i="1"/>
  <c r="Z86" i="1"/>
  <c r="AA86" i="1"/>
  <c r="AB86" i="1"/>
  <c r="AC86" i="1"/>
  <c r="AE86" i="1"/>
  <c r="AG86" i="1"/>
  <c r="F86" i="1"/>
  <c r="G86" i="1"/>
  <c r="H86" i="1"/>
  <c r="I86" i="1"/>
  <c r="J86" i="1"/>
  <c r="K86" i="1"/>
  <c r="AI86" i="1"/>
  <c r="AJ86" i="1"/>
  <c r="AL86" i="1"/>
  <c r="AM86" i="1"/>
  <c r="AP86" i="1"/>
  <c r="AS86" i="1"/>
  <c r="AY86" i="1"/>
  <c r="AZ86" i="1"/>
  <c r="N163" i="1"/>
  <c r="O163" i="1"/>
  <c r="P163" i="1"/>
  <c r="Q163" i="1"/>
  <c r="R163" i="1"/>
  <c r="S163" i="1"/>
  <c r="T163" i="1"/>
  <c r="U163" i="1"/>
  <c r="V163" i="1"/>
  <c r="X163" i="1"/>
  <c r="Y163" i="1"/>
  <c r="Z163" i="1"/>
  <c r="AA163" i="1"/>
  <c r="AB163" i="1"/>
  <c r="AC163" i="1"/>
  <c r="AE163" i="1"/>
  <c r="AG163" i="1"/>
  <c r="F163" i="1"/>
  <c r="G163" i="1"/>
  <c r="H163" i="1"/>
  <c r="I163" i="1"/>
  <c r="J163" i="1"/>
  <c r="K163" i="1"/>
  <c r="AI163" i="1"/>
  <c r="AJ163" i="1"/>
  <c r="AL163" i="1"/>
  <c r="AM163" i="1"/>
  <c r="AO163" i="1"/>
  <c r="AP163" i="1"/>
  <c r="AS163" i="1"/>
  <c r="AY163" i="1"/>
  <c r="AZ163" i="1"/>
  <c r="N180" i="1"/>
  <c r="O180" i="1"/>
  <c r="P180" i="1"/>
  <c r="Q180" i="1"/>
  <c r="R180" i="1"/>
  <c r="S180" i="1"/>
  <c r="T180" i="1"/>
  <c r="U180" i="1"/>
  <c r="V180" i="1"/>
  <c r="X180" i="1"/>
  <c r="Y180" i="1"/>
  <c r="Z180" i="1"/>
  <c r="AA180" i="1"/>
  <c r="AB180" i="1"/>
  <c r="AC180" i="1"/>
  <c r="AE180" i="1"/>
  <c r="AG180" i="1"/>
  <c r="F180" i="1"/>
  <c r="G180" i="1"/>
  <c r="H180" i="1"/>
  <c r="I180" i="1"/>
  <c r="J180" i="1"/>
  <c r="K180" i="1"/>
  <c r="AI180" i="1"/>
  <c r="AJ180" i="1"/>
  <c r="AL180" i="1"/>
  <c r="AM180" i="1"/>
  <c r="AP180" i="1"/>
  <c r="AS180" i="1"/>
  <c r="AY180" i="1"/>
  <c r="AZ180" i="1"/>
  <c r="N85" i="1"/>
  <c r="O85" i="1"/>
  <c r="P85" i="1"/>
  <c r="Q85" i="1"/>
  <c r="R85" i="1"/>
  <c r="S85" i="1"/>
  <c r="T85" i="1"/>
  <c r="U85" i="1"/>
  <c r="V85" i="1"/>
  <c r="X85" i="1"/>
  <c r="Y85" i="1"/>
  <c r="Z85" i="1"/>
  <c r="AA85" i="1"/>
  <c r="AB85" i="1"/>
  <c r="AC85" i="1"/>
  <c r="AE85" i="1"/>
  <c r="AG85" i="1"/>
  <c r="F85" i="1"/>
  <c r="G85" i="1"/>
  <c r="H85" i="1"/>
  <c r="I85" i="1"/>
  <c r="J85" i="1"/>
  <c r="K85" i="1"/>
  <c r="AI85" i="1"/>
  <c r="AJ85" i="1"/>
  <c r="AL85" i="1"/>
  <c r="AM85" i="1"/>
  <c r="AP85" i="1"/>
  <c r="AS85" i="1"/>
  <c r="AY85" i="1"/>
  <c r="AZ85" i="1"/>
  <c r="N125" i="1"/>
  <c r="O125" i="1"/>
  <c r="P125" i="1"/>
  <c r="Q125" i="1"/>
  <c r="R125" i="1"/>
  <c r="S125" i="1"/>
  <c r="T125" i="1"/>
  <c r="U125" i="1"/>
  <c r="V125" i="1"/>
  <c r="X125" i="1"/>
  <c r="Y125" i="1"/>
  <c r="Z125" i="1"/>
  <c r="AA125" i="1"/>
  <c r="AB125" i="1"/>
  <c r="AC125" i="1"/>
  <c r="AE125" i="1"/>
  <c r="AG125" i="1"/>
  <c r="F125" i="1"/>
  <c r="G125" i="1"/>
  <c r="H125" i="1"/>
  <c r="I125" i="1"/>
  <c r="J125" i="1"/>
  <c r="K125" i="1"/>
  <c r="AI125" i="1"/>
  <c r="AJ125" i="1"/>
  <c r="AL125" i="1"/>
  <c r="AM125" i="1"/>
  <c r="AP125" i="1"/>
  <c r="AS125" i="1"/>
  <c r="AY125" i="1"/>
  <c r="AZ125" i="1"/>
  <c r="N162" i="1"/>
  <c r="O162" i="1"/>
  <c r="P162" i="1"/>
  <c r="Q162" i="1"/>
  <c r="R162" i="1"/>
  <c r="S162" i="1"/>
  <c r="T162" i="1"/>
  <c r="U162" i="1"/>
  <c r="V162" i="1"/>
  <c r="X162" i="1"/>
  <c r="Y162" i="1"/>
  <c r="Z162" i="1"/>
  <c r="AA162" i="1"/>
  <c r="AB162" i="1"/>
  <c r="AC162" i="1"/>
  <c r="AE162" i="1"/>
  <c r="AG162" i="1"/>
  <c r="F162" i="1"/>
  <c r="G162" i="1"/>
  <c r="H162" i="1"/>
  <c r="I162" i="1"/>
  <c r="J162" i="1"/>
  <c r="K162" i="1"/>
  <c r="AI162" i="1"/>
  <c r="AJ162" i="1"/>
  <c r="AL162" i="1"/>
  <c r="AM162" i="1"/>
  <c r="AP162" i="1"/>
  <c r="AS162" i="1"/>
  <c r="AZ162" i="1"/>
  <c r="N55" i="1"/>
  <c r="O55" i="1"/>
  <c r="P55" i="1"/>
  <c r="Q55" i="1"/>
  <c r="R55" i="1"/>
  <c r="S55" i="1"/>
  <c r="T55" i="1"/>
  <c r="U55" i="1"/>
  <c r="V55" i="1"/>
  <c r="X55" i="1"/>
  <c r="Y55" i="1"/>
  <c r="Z55" i="1"/>
  <c r="AA55" i="1"/>
  <c r="AB55" i="1"/>
  <c r="AC55" i="1"/>
  <c r="AE55" i="1"/>
  <c r="AG55" i="1"/>
  <c r="F55" i="1"/>
  <c r="G55" i="1"/>
  <c r="H55" i="1"/>
  <c r="I55" i="1"/>
  <c r="J55" i="1"/>
  <c r="K55" i="1"/>
  <c r="AI55" i="1"/>
  <c r="AJ55" i="1"/>
  <c r="AL55" i="1"/>
  <c r="AM55" i="1"/>
  <c r="AP55" i="1"/>
  <c r="AS55" i="1"/>
  <c r="AY55" i="1"/>
  <c r="AZ55" i="1"/>
  <c r="N144" i="1"/>
  <c r="O144" i="1"/>
  <c r="P144" i="1"/>
  <c r="Q144" i="1"/>
  <c r="R144" i="1"/>
  <c r="S144" i="1"/>
  <c r="T144" i="1"/>
  <c r="U144" i="1"/>
  <c r="V144" i="1"/>
  <c r="X144" i="1"/>
  <c r="Y144" i="1"/>
  <c r="Z144" i="1"/>
  <c r="AA144" i="1"/>
  <c r="AB144" i="1"/>
  <c r="AC144" i="1"/>
  <c r="AE144" i="1"/>
  <c r="AG144" i="1"/>
  <c r="F144" i="1"/>
  <c r="G144" i="1"/>
  <c r="H144" i="1"/>
  <c r="I144" i="1"/>
  <c r="J144" i="1"/>
  <c r="K144" i="1"/>
  <c r="AI144" i="1"/>
  <c r="AJ144" i="1"/>
  <c r="AL144" i="1"/>
  <c r="AM144" i="1"/>
  <c r="AP144" i="1"/>
  <c r="AS144" i="1"/>
  <c r="AY144" i="1"/>
  <c r="AZ144" i="1"/>
  <c r="N143" i="1"/>
  <c r="O143" i="1"/>
  <c r="P143" i="1"/>
  <c r="Q143" i="1"/>
  <c r="R143" i="1"/>
  <c r="S143" i="1"/>
  <c r="T143" i="1"/>
  <c r="U143" i="1"/>
  <c r="V143" i="1"/>
  <c r="X143" i="1"/>
  <c r="Y143" i="1"/>
  <c r="Z143" i="1"/>
  <c r="AA143" i="1"/>
  <c r="AB143" i="1"/>
  <c r="AC143" i="1"/>
  <c r="AE143" i="1"/>
  <c r="AG143" i="1"/>
  <c r="F143" i="1"/>
  <c r="G143" i="1"/>
  <c r="H143" i="1"/>
  <c r="I143" i="1"/>
  <c r="J143" i="1"/>
  <c r="K143" i="1"/>
  <c r="AI143" i="1"/>
  <c r="AJ143" i="1"/>
  <c r="AM143" i="1"/>
  <c r="AP143" i="1"/>
  <c r="AS143" i="1"/>
  <c r="AZ143" i="1"/>
  <c r="N84" i="1"/>
  <c r="O84" i="1"/>
  <c r="P84" i="1"/>
  <c r="Q84" i="1"/>
  <c r="R84" i="1"/>
  <c r="S84" i="1"/>
  <c r="T84" i="1"/>
  <c r="U84" i="1"/>
  <c r="V84" i="1"/>
  <c r="X84" i="1"/>
  <c r="Y84" i="1"/>
  <c r="Z84" i="1"/>
  <c r="AA84" i="1"/>
  <c r="AB84" i="1"/>
  <c r="AC84" i="1"/>
  <c r="AE84" i="1"/>
  <c r="AG84" i="1"/>
  <c r="F84" i="1"/>
  <c r="G84" i="1"/>
  <c r="H84" i="1"/>
  <c r="I84" i="1"/>
  <c r="J84" i="1"/>
  <c r="K84" i="1"/>
  <c r="AI84" i="1"/>
  <c r="AJ84" i="1"/>
  <c r="AL84" i="1"/>
  <c r="AM84" i="1"/>
  <c r="AP84" i="1"/>
  <c r="AS84" i="1"/>
  <c r="AY84" i="1"/>
  <c r="AZ84" i="1"/>
  <c r="N193" i="1"/>
  <c r="O193" i="1"/>
  <c r="P193" i="1"/>
  <c r="Q193" i="1"/>
  <c r="R193" i="1"/>
  <c r="S193" i="1"/>
  <c r="T193" i="1"/>
  <c r="U193" i="1"/>
  <c r="V193" i="1"/>
  <c r="X193" i="1"/>
  <c r="Y193" i="1"/>
  <c r="Z193" i="1"/>
  <c r="AA193" i="1"/>
  <c r="AB193" i="1"/>
  <c r="AC193" i="1"/>
  <c r="AE193" i="1"/>
  <c r="AG193" i="1"/>
  <c r="F193" i="1"/>
  <c r="G193" i="1"/>
  <c r="H193" i="1"/>
  <c r="I193" i="1"/>
  <c r="J193" i="1"/>
  <c r="K193" i="1"/>
  <c r="AI193" i="1"/>
  <c r="AJ193" i="1"/>
  <c r="AL193" i="1"/>
  <c r="AM193" i="1"/>
  <c r="AP193" i="1"/>
  <c r="AS193" i="1"/>
  <c r="AY193" i="1"/>
  <c r="AZ193" i="1"/>
  <c r="N205" i="1"/>
  <c r="O205" i="1"/>
  <c r="P205" i="1"/>
  <c r="Q205" i="1"/>
  <c r="R205" i="1"/>
  <c r="S205" i="1"/>
  <c r="T205" i="1"/>
  <c r="U205" i="1"/>
  <c r="V205" i="1"/>
  <c r="X205" i="1"/>
  <c r="Y205" i="1"/>
  <c r="Z205" i="1"/>
  <c r="AA205" i="1"/>
  <c r="AB205" i="1"/>
  <c r="AC205" i="1"/>
  <c r="AE205" i="1"/>
  <c r="AG205" i="1"/>
  <c r="F205" i="1"/>
  <c r="G205" i="1"/>
  <c r="H205" i="1"/>
  <c r="I205" i="1"/>
  <c r="J205" i="1"/>
  <c r="K205" i="1"/>
  <c r="AI205" i="1"/>
  <c r="AJ205" i="1"/>
  <c r="AL205" i="1"/>
  <c r="AM205" i="1"/>
  <c r="AP205" i="1"/>
  <c r="AS205" i="1"/>
  <c r="AY205" i="1"/>
  <c r="AZ205" i="1"/>
  <c r="N192" i="1"/>
  <c r="O192" i="1"/>
  <c r="P192" i="1"/>
  <c r="Q192" i="1"/>
  <c r="R192" i="1"/>
  <c r="S192" i="1"/>
  <c r="T192" i="1"/>
  <c r="U192" i="1"/>
  <c r="V192" i="1"/>
  <c r="X192" i="1"/>
  <c r="Y192" i="1"/>
  <c r="Z192" i="1"/>
  <c r="AA192" i="1"/>
  <c r="AB192" i="1"/>
  <c r="AC192" i="1"/>
  <c r="AE192" i="1"/>
  <c r="AG192" i="1"/>
  <c r="F192" i="1"/>
  <c r="G192" i="1"/>
  <c r="H192" i="1"/>
  <c r="I192" i="1"/>
  <c r="J192" i="1"/>
  <c r="K192" i="1"/>
  <c r="AI192" i="1"/>
  <c r="AJ192" i="1"/>
  <c r="AL192" i="1"/>
  <c r="AM192" i="1"/>
  <c r="AP192" i="1"/>
  <c r="AS192" i="1"/>
  <c r="AY192" i="1"/>
  <c r="AZ192" i="1"/>
  <c r="N106" i="1"/>
  <c r="O106" i="1"/>
  <c r="P106" i="1"/>
  <c r="Q106" i="1"/>
  <c r="R106" i="1"/>
  <c r="S106" i="1"/>
  <c r="T106" i="1"/>
  <c r="U106" i="1"/>
  <c r="V106" i="1"/>
  <c r="X106" i="1"/>
  <c r="Y106" i="1"/>
  <c r="Z106" i="1"/>
  <c r="AA106" i="1"/>
  <c r="AB106" i="1"/>
  <c r="AC106" i="1"/>
  <c r="AE106" i="1"/>
  <c r="AG106" i="1"/>
  <c r="F106" i="1"/>
  <c r="G106" i="1"/>
  <c r="H106" i="1"/>
  <c r="I106" i="1"/>
  <c r="J106" i="1"/>
  <c r="K106" i="1"/>
  <c r="AI106" i="1"/>
  <c r="AJ106" i="1"/>
  <c r="AL106" i="1"/>
  <c r="AM106" i="1"/>
  <c r="AP106" i="1"/>
  <c r="AS106" i="1"/>
  <c r="AY106" i="1"/>
  <c r="AZ106" i="1"/>
  <c r="N83" i="1"/>
  <c r="O83" i="1"/>
  <c r="P83" i="1"/>
  <c r="Q83" i="1"/>
  <c r="R83" i="1"/>
  <c r="S83" i="1"/>
  <c r="T83" i="1"/>
  <c r="U83" i="1"/>
  <c r="V83" i="1"/>
  <c r="X83" i="1"/>
  <c r="Y83" i="1"/>
  <c r="Z83" i="1"/>
  <c r="AA83" i="1"/>
  <c r="AB83" i="1"/>
  <c r="AC83" i="1"/>
  <c r="AE83" i="1"/>
  <c r="AG83" i="1"/>
  <c r="F83" i="1"/>
  <c r="G83" i="1"/>
  <c r="H83" i="1"/>
  <c r="I83" i="1"/>
  <c r="J83" i="1"/>
  <c r="K83" i="1"/>
  <c r="AI83" i="1"/>
  <c r="AJ83" i="1"/>
  <c r="AL83" i="1"/>
  <c r="AM83" i="1"/>
  <c r="AP83" i="1"/>
  <c r="AS83" i="1"/>
  <c r="AZ83" i="1"/>
  <c r="N105" i="1"/>
  <c r="O105" i="1"/>
  <c r="P105" i="1"/>
  <c r="Q105" i="1"/>
  <c r="R105" i="1"/>
  <c r="S105" i="1"/>
  <c r="T105" i="1"/>
  <c r="U105" i="1"/>
  <c r="V105" i="1"/>
  <c r="X105" i="1"/>
  <c r="Y105" i="1"/>
  <c r="Z105" i="1"/>
  <c r="AA105" i="1"/>
  <c r="AB105" i="1"/>
  <c r="AC105" i="1"/>
  <c r="AE105" i="1"/>
  <c r="AG105" i="1"/>
  <c r="F105" i="1"/>
  <c r="G105" i="1"/>
  <c r="H105" i="1"/>
  <c r="I105" i="1"/>
  <c r="J105" i="1"/>
  <c r="K105" i="1"/>
  <c r="AI105" i="1"/>
  <c r="AJ105" i="1"/>
  <c r="AL105" i="1"/>
  <c r="AM105" i="1"/>
  <c r="AP105" i="1"/>
  <c r="AS105" i="1"/>
  <c r="AZ105" i="1"/>
  <c r="N82" i="1"/>
  <c r="O82" i="1"/>
  <c r="P82" i="1"/>
  <c r="Q82" i="1"/>
  <c r="R82" i="1"/>
  <c r="S82" i="1"/>
  <c r="T82" i="1"/>
  <c r="U82" i="1"/>
  <c r="V82" i="1"/>
  <c r="X82" i="1"/>
  <c r="Y82" i="1"/>
  <c r="Z82" i="1"/>
  <c r="AA82" i="1"/>
  <c r="AB82" i="1"/>
  <c r="AC82" i="1"/>
  <c r="AE82" i="1"/>
  <c r="AG82" i="1"/>
  <c r="F82" i="1"/>
  <c r="G82" i="1"/>
  <c r="H82" i="1"/>
  <c r="I82" i="1"/>
  <c r="J82" i="1"/>
  <c r="K82" i="1"/>
  <c r="AI82" i="1"/>
  <c r="AJ82" i="1"/>
  <c r="AL82" i="1"/>
  <c r="AM82" i="1"/>
  <c r="AO82" i="1"/>
  <c r="AP82" i="1"/>
  <c r="AS82" i="1"/>
  <c r="AY82" i="1"/>
  <c r="AZ82" i="1"/>
  <c r="N124" i="1"/>
  <c r="O124" i="1"/>
  <c r="P124" i="1"/>
  <c r="Q124" i="1"/>
  <c r="R124" i="1"/>
  <c r="S124" i="1"/>
  <c r="T124" i="1"/>
  <c r="U124" i="1"/>
  <c r="V124" i="1"/>
  <c r="X124" i="1"/>
  <c r="Y124" i="1"/>
  <c r="Z124" i="1"/>
  <c r="AA124" i="1"/>
  <c r="AB124" i="1"/>
  <c r="AC124" i="1"/>
  <c r="AE124" i="1"/>
  <c r="AG124" i="1"/>
  <c r="F124" i="1"/>
  <c r="G124" i="1"/>
  <c r="H124" i="1"/>
  <c r="I124" i="1"/>
  <c r="J124" i="1"/>
  <c r="K124" i="1"/>
  <c r="AI124" i="1"/>
  <c r="AJ124" i="1"/>
  <c r="AL124" i="1"/>
  <c r="AM124" i="1"/>
  <c r="AP124" i="1"/>
  <c r="AS124" i="1"/>
  <c r="AZ124" i="1"/>
  <c r="N54" i="1"/>
  <c r="O54" i="1"/>
  <c r="P54" i="1"/>
  <c r="Q54" i="1"/>
  <c r="R54" i="1"/>
  <c r="S54" i="1"/>
  <c r="T54" i="1"/>
  <c r="U54" i="1"/>
  <c r="V54" i="1"/>
  <c r="X54" i="1"/>
  <c r="Y54" i="1"/>
  <c r="Z54" i="1"/>
  <c r="AA54" i="1"/>
  <c r="AB54" i="1"/>
  <c r="AC54" i="1"/>
  <c r="AE54" i="1"/>
  <c r="AG54" i="1"/>
  <c r="F54" i="1"/>
  <c r="G54" i="1"/>
  <c r="H54" i="1"/>
  <c r="I54" i="1"/>
  <c r="J54" i="1"/>
  <c r="K54" i="1"/>
  <c r="AI54" i="1"/>
  <c r="AJ54" i="1"/>
  <c r="AL54" i="1"/>
  <c r="AM54" i="1"/>
  <c r="AP54" i="1"/>
  <c r="AS54" i="1"/>
  <c r="AZ54" i="1"/>
  <c r="N53" i="1"/>
  <c r="O53" i="1"/>
  <c r="P53" i="1"/>
  <c r="Q53" i="1"/>
  <c r="R53" i="1"/>
  <c r="S53" i="1"/>
  <c r="T53" i="1"/>
  <c r="U53" i="1"/>
  <c r="V53" i="1"/>
  <c r="X53" i="1"/>
  <c r="Y53" i="1"/>
  <c r="Z53" i="1"/>
  <c r="AA53" i="1"/>
  <c r="AB53" i="1"/>
  <c r="AC53" i="1"/>
  <c r="AE53" i="1"/>
  <c r="AG53" i="1"/>
  <c r="F53" i="1"/>
  <c r="G53" i="1"/>
  <c r="H53" i="1"/>
  <c r="I53" i="1"/>
  <c r="J53" i="1"/>
  <c r="K53" i="1"/>
  <c r="AI53" i="1"/>
  <c r="AJ53" i="1"/>
  <c r="AL53" i="1"/>
  <c r="AM53" i="1"/>
  <c r="AO53" i="1"/>
  <c r="AP53" i="1"/>
  <c r="AR53" i="1"/>
  <c r="AS53" i="1"/>
  <c r="AZ53" i="1"/>
  <c r="N81" i="1"/>
  <c r="O81" i="1"/>
  <c r="P81" i="1"/>
  <c r="Q81" i="1"/>
  <c r="R81" i="1"/>
  <c r="S81" i="1"/>
  <c r="T81" i="1"/>
  <c r="U81" i="1"/>
  <c r="V81" i="1"/>
  <c r="X81" i="1"/>
  <c r="Y81" i="1"/>
  <c r="Z81" i="1"/>
  <c r="AA81" i="1"/>
  <c r="AB81" i="1"/>
  <c r="AC81" i="1"/>
  <c r="AE81" i="1"/>
  <c r="AG81" i="1"/>
  <c r="F81" i="1"/>
  <c r="G81" i="1"/>
  <c r="H81" i="1"/>
  <c r="I81" i="1"/>
  <c r="J81" i="1"/>
  <c r="K81" i="1"/>
  <c r="AI81" i="1"/>
  <c r="AJ81" i="1"/>
  <c r="AM81" i="1"/>
  <c r="AP81" i="1"/>
  <c r="AR81" i="1"/>
  <c r="AS81" i="1"/>
  <c r="AY81" i="1"/>
  <c r="AZ81" i="1"/>
  <c r="N202" i="1"/>
  <c r="O202" i="1"/>
  <c r="P202" i="1"/>
  <c r="Q202" i="1"/>
  <c r="R202" i="1"/>
  <c r="S202" i="1"/>
  <c r="T202" i="1"/>
  <c r="U202" i="1"/>
  <c r="V202" i="1"/>
  <c r="X202" i="1"/>
  <c r="Y202" i="1"/>
  <c r="Z202" i="1"/>
  <c r="AA202" i="1"/>
  <c r="AB202" i="1"/>
  <c r="AC202" i="1"/>
  <c r="AE202" i="1"/>
  <c r="AG202" i="1"/>
  <c r="F202" i="1"/>
  <c r="G202" i="1"/>
  <c r="H202" i="1"/>
  <c r="I202" i="1"/>
  <c r="J202" i="1"/>
  <c r="K202" i="1"/>
  <c r="AI202" i="1"/>
  <c r="AJ202" i="1"/>
  <c r="AL202" i="1"/>
  <c r="AM202" i="1"/>
  <c r="AP202" i="1"/>
  <c r="AS202" i="1"/>
  <c r="AY202" i="1"/>
  <c r="AZ202" i="1"/>
  <c r="N123" i="1"/>
  <c r="O123" i="1"/>
  <c r="P123" i="1"/>
  <c r="Q123" i="1"/>
  <c r="R123" i="1"/>
  <c r="S123" i="1"/>
  <c r="T123" i="1"/>
  <c r="U123" i="1"/>
  <c r="V123" i="1"/>
  <c r="X123" i="1"/>
  <c r="Y123" i="1"/>
  <c r="Z123" i="1"/>
  <c r="AA123" i="1"/>
  <c r="AB123" i="1"/>
  <c r="AC123" i="1"/>
  <c r="AE123" i="1"/>
  <c r="AG123" i="1"/>
  <c r="F123" i="1"/>
  <c r="G123" i="1"/>
  <c r="H123" i="1"/>
  <c r="I123" i="1"/>
  <c r="J123" i="1"/>
  <c r="K123" i="1"/>
  <c r="AI123" i="1"/>
  <c r="AJ123" i="1"/>
  <c r="AL123" i="1"/>
  <c r="AM123" i="1"/>
  <c r="AP123" i="1"/>
  <c r="AS123" i="1"/>
  <c r="AY123" i="1"/>
  <c r="AZ123" i="1"/>
  <c r="N179" i="1"/>
  <c r="O179" i="1"/>
  <c r="P179" i="1"/>
  <c r="Q179" i="1"/>
  <c r="R179" i="1"/>
  <c r="S179" i="1"/>
  <c r="T179" i="1"/>
  <c r="U179" i="1"/>
  <c r="V179" i="1"/>
  <c r="X179" i="1"/>
  <c r="Y179" i="1"/>
  <c r="Z179" i="1"/>
  <c r="AA179" i="1"/>
  <c r="AB179" i="1"/>
  <c r="AC179" i="1"/>
  <c r="AE179" i="1"/>
  <c r="AG179" i="1"/>
  <c r="AJ179" i="1"/>
  <c r="AP179" i="1"/>
  <c r="F179" i="1"/>
  <c r="G179" i="1"/>
  <c r="H179" i="1"/>
  <c r="I179" i="1"/>
  <c r="AR179" i="1"/>
  <c r="AS179" i="1"/>
  <c r="AY179" i="1"/>
  <c r="AZ179" i="1"/>
  <c r="N80" i="1"/>
  <c r="O80" i="1"/>
  <c r="P80" i="1"/>
  <c r="Q80" i="1"/>
  <c r="R80" i="1"/>
  <c r="S80" i="1"/>
  <c r="T80" i="1"/>
  <c r="U80" i="1"/>
  <c r="V80" i="1"/>
  <c r="X80" i="1"/>
  <c r="Y80" i="1"/>
  <c r="Z80" i="1"/>
  <c r="AA80" i="1"/>
  <c r="AB80" i="1"/>
  <c r="AC80" i="1"/>
  <c r="AE80" i="1"/>
  <c r="AG80" i="1"/>
  <c r="F80" i="1"/>
  <c r="G80" i="1"/>
  <c r="H80" i="1"/>
  <c r="I80" i="1"/>
  <c r="J80" i="1"/>
  <c r="K80" i="1"/>
  <c r="AI80" i="1"/>
  <c r="AJ80" i="1"/>
  <c r="AL80" i="1"/>
  <c r="AM80" i="1"/>
  <c r="AO80" i="1"/>
  <c r="AP80" i="1"/>
  <c r="AS80" i="1"/>
  <c r="AY80" i="1"/>
  <c r="AZ80" i="1"/>
  <c r="N52" i="1"/>
  <c r="O52" i="1"/>
  <c r="P52" i="1"/>
  <c r="Q52" i="1"/>
  <c r="R52" i="1"/>
  <c r="S52" i="1"/>
  <c r="T52" i="1"/>
  <c r="U52" i="1"/>
  <c r="V52" i="1"/>
  <c r="X52" i="1"/>
  <c r="Y52" i="1"/>
  <c r="Z52" i="1"/>
  <c r="AA52" i="1"/>
  <c r="AB52" i="1"/>
  <c r="AC52" i="1"/>
  <c r="AE52" i="1"/>
  <c r="AG52" i="1"/>
  <c r="F52" i="1"/>
  <c r="G52" i="1"/>
  <c r="H52" i="1"/>
  <c r="I52" i="1"/>
  <c r="J52" i="1"/>
  <c r="K52" i="1"/>
  <c r="AI52" i="1"/>
  <c r="AJ52" i="1"/>
  <c r="AL52" i="1"/>
  <c r="AM52" i="1"/>
  <c r="AO52" i="1"/>
  <c r="AP52" i="1"/>
  <c r="AS52" i="1"/>
  <c r="AY52" i="1"/>
  <c r="AZ52" i="1"/>
  <c r="N161" i="1"/>
  <c r="O161" i="1"/>
  <c r="P161" i="1"/>
  <c r="Q161" i="1"/>
  <c r="R161" i="1"/>
  <c r="S161" i="1"/>
  <c r="T161" i="1"/>
  <c r="U161" i="1"/>
  <c r="V161" i="1"/>
  <c r="X161" i="1"/>
  <c r="Y161" i="1"/>
  <c r="Z161" i="1"/>
  <c r="AA161" i="1"/>
  <c r="AB161" i="1"/>
  <c r="AC161" i="1"/>
  <c r="AE161" i="1"/>
  <c r="AG161" i="1"/>
  <c r="AJ161" i="1"/>
  <c r="F161" i="1"/>
  <c r="G161" i="1"/>
  <c r="H161" i="1"/>
  <c r="I161" i="1"/>
  <c r="J161" i="1"/>
  <c r="AL161" i="1"/>
  <c r="AM161" i="1"/>
  <c r="K161" i="1"/>
  <c r="AO161" i="1"/>
  <c r="AP161" i="1"/>
  <c r="AS161" i="1"/>
  <c r="AY161" i="1"/>
  <c r="AZ161" i="1"/>
  <c r="N201" i="1"/>
  <c r="O201" i="1"/>
  <c r="P201" i="1"/>
  <c r="Q201" i="1"/>
  <c r="R201" i="1"/>
  <c r="S201" i="1"/>
  <c r="T201" i="1"/>
  <c r="U201" i="1"/>
  <c r="V201" i="1"/>
  <c r="X201" i="1"/>
  <c r="Y201" i="1"/>
  <c r="Z201" i="1"/>
  <c r="AA201" i="1"/>
  <c r="AB201" i="1"/>
  <c r="AC201" i="1"/>
  <c r="AE201" i="1"/>
  <c r="AG201" i="1"/>
  <c r="AJ201" i="1"/>
  <c r="AM201" i="1"/>
  <c r="AP201" i="1"/>
  <c r="AS201" i="1"/>
  <c r="AY201" i="1"/>
  <c r="AZ201" i="1"/>
  <c r="N15" i="1"/>
  <c r="O15" i="1"/>
  <c r="P15" i="1"/>
  <c r="Q15" i="1"/>
  <c r="R15" i="1"/>
  <c r="S15" i="1"/>
  <c r="T15" i="1"/>
  <c r="U15" i="1"/>
  <c r="V15" i="1"/>
  <c r="X15" i="1"/>
  <c r="Y15" i="1"/>
  <c r="Z15" i="1"/>
  <c r="AA15" i="1"/>
  <c r="AB15" i="1"/>
  <c r="AC15" i="1"/>
  <c r="AE15" i="1"/>
  <c r="AG15" i="1"/>
  <c r="F15" i="1"/>
  <c r="G15" i="1"/>
  <c r="H15" i="1"/>
  <c r="I15" i="1"/>
  <c r="J15" i="1"/>
  <c r="K15" i="1"/>
  <c r="AI15" i="1"/>
  <c r="AJ15" i="1"/>
  <c r="AL15" i="1"/>
  <c r="AM15" i="1"/>
  <c r="AP15" i="1"/>
  <c r="AS15" i="1"/>
  <c r="AZ15" i="1"/>
  <c r="N14" i="1"/>
  <c r="O14" i="1"/>
  <c r="P14" i="1"/>
  <c r="Q14" i="1"/>
  <c r="R14" i="1"/>
  <c r="S14" i="1"/>
  <c r="T14" i="1"/>
  <c r="U14" i="1"/>
  <c r="V14" i="1"/>
  <c r="X14" i="1"/>
  <c r="Y14" i="1"/>
  <c r="Z14" i="1"/>
  <c r="AA14" i="1"/>
  <c r="AB14" i="1"/>
  <c r="AC14" i="1"/>
  <c r="AE14" i="1"/>
  <c r="AG14" i="1"/>
  <c r="F14" i="1"/>
  <c r="G14" i="1"/>
  <c r="H14" i="1"/>
  <c r="I14" i="1"/>
  <c r="J14" i="1"/>
  <c r="K14" i="1"/>
  <c r="AI14" i="1"/>
  <c r="AJ14" i="1"/>
  <c r="AL14" i="1"/>
  <c r="AM14" i="1"/>
  <c r="AP14" i="1"/>
  <c r="AS14" i="1"/>
  <c r="AZ14" i="1"/>
  <c r="N191" i="1"/>
  <c r="O191" i="1"/>
  <c r="P191" i="1"/>
  <c r="Q191" i="1"/>
  <c r="R191" i="1"/>
  <c r="S191" i="1"/>
  <c r="T191" i="1"/>
  <c r="U191" i="1"/>
  <c r="V191" i="1"/>
  <c r="X191" i="1"/>
  <c r="Y191" i="1"/>
  <c r="Z191" i="1"/>
  <c r="AA191" i="1"/>
  <c r="AB191" i="1"/>
  <c r="AC191" i="1"/>
  <c r="AE191" i="1"/>
  <c r="AG191" i="1"/>
  <c r="AJ191" i="1"/>
  <c r="AM191" i="1"/>
  <c r="AP191" i="1"/>
  <c r="AS191" i="1"/>
  <c r="AY191" i="1"/>
  <c r="AZ191" i="1"/>
  <c r="N190" i="1"/>
  <c r="O190" i="1"/>
  <c r="P190" i="1"/>
  <c r="Q190" i="1"/>
  <c r="R190" i="1"/>
  <c r="S190" i="1"/>
  <c r="T190" i="1"/>
  <c r="U190" i="1"/>
  <c r="V190" i="1"/>
  <c r="X190" i="1"/>
  <c r="Y190" i="1"/>
  <c r="Z190" i="1"/>
  <c r="AA190" i="1"/>
  <c r="AB190" i="1"/>
  <c r="AC190" i="1"/>
  <c r="AE190" i="1"/>
  <c r="AG190" i="1"/>
  <c r="AJ190" i="1"/>
  <c r="AM190" i="1"/>
  <c r="AP190" i="1"/>
  <c r="AS190" i="1"/>
  <c r="AY190" i="1"/>
  <c r="AZ190" i="1"/>
  <c r="N37" i="1"/>
  <c r="O37" i="1"/>
  <c r="P37" i="1"/>
  <c r="Q37" i="1"/>
  <c r="R37" i="1"/>
  <c r="S37" i="1"/>
  <c r="T37" i="1"/>
  <c r="U37" i="1"/>
  <c r="V37" i="1"/>
  <c r="X37" i="1"/>
  <c r="Y37" i="1"/>
  <c r="Z37" i="1"/>
  <c r="AA37" i="1"/>
  <c r="AB37" i="1"/>
  <c r="AC37" i="1"/>
  <c r="AE37" i="1"/>
  <c r="AG37" i="1"/>
  <c r="F37" i="1"/>
  <c r="G37" i="1"/>
  <c r="H37" i="1"/>
  <c r="I37" i="1"/>
  <c r="J37" i="1"/>
  <c r="K37" i="1"/>
  <c r="AI37" i="1"/>
  <c r="AJ37" i="1"/>
  <c r="AL37" i="1"/>
  <c r="AM37" i="1"/>
  <c r="AO37" i="1"/>
  <c r="AP37" i="1"/>
  <c r="AR37" i="1"/>
  <c r="AS37" i="1"/>
  <c r="AY37" i="1"/>
  <c r="AZ37" i="1"/>
  <c r="N104" i="1"/>
  <c r="O104" i="1"/>
  <c r="P104" i="1"/>
  <c r="Q104" i="1"/>
  <c r="R104" i="1"/>
  <c r="S104" i="1"/>
  <c r="T104" i="1"/>
  <c r="U104" i="1"/>
  <c r="V104" i="1"/>
  <c r="X104" i="1"/>
  <c r="Y104" i="1"/>
  <c r="Z104" i="1"/>
  <c r="AA104" i="1"/>
  <c r="AB104" i="1"/>
  <c r="AC104" i="1"/>
  <c r="AE104" i="1"/>
  <c r="AG104" i="1"/>
  <c r="F104" i="1"/>
  <c r="G104" i="1"/>
  <c r="H104" i="1"/>
  <c r="I104" i="1"/>
  <c r="J104" i="1"/>
  <c r="K104" i="1"/>
  <c r="AI104" i="1"/>
  <c r="AJ104" i="1"/>
  <c r="AL104" i="1"/>
  <c r="AM104" i="1"/>
  <c r="AP104" i="1"/>
  <c r="AS104" i="1"/>
  <c r="AY104" i="1"/>
  <c r="AZ104" i="1"/>
  <c r="N36" i="1"/>
  <c r="O36" i="1"/>
  <c r="P36" i="1"/>
  <c r="Q36" i="1"/>
  <c r="R36" i="1"/>
  <c r="S36" i="1"/>
  <c r="T36" i="1"/>
  <c r="U36" i="1"/>
  <c r="V36" i="1"/>
  <c r="X36" i="1"/>
  <c r="Y36" i="1"/>
  <c r="Z36" i="1"/>
  <c r="AA36" i="1"/>
  <c r="AB36" i="1"/>
  <c r="AC36" i="1"/>
  <c r="AE36" i="1"/>
  <c r="AG36" i="1"/>
  <c r="F36" i="1"/>
  <c r="G36" i="1"/>
  <c r="H36" i="1"/>
  <c r="I36" i="1"/>
  <c r="J36" i="1"/>
  <c r="K36" i="1"/>
  <c r="AI36" i="1"/>
  <c r="AJ36" i="1"/>
  <c r="AL36" i="1"/>
  <c r="AM36" i="1"/>
  <c r="AP36" i="1"/>
  <c r="AS36" i="1"/>
  <c r="AY36" i="1"/>
  <c r="AZ36" i="1"/>
  <c r="N6" i="1"/>
  <c r="O6" i="1"/>
  <c r="P6" i="1"/>
  <c r="Q6" i="1"/>
  <c r="R6" i="1"/>
  <c r="S6" i="1"/>
  <c r="T6" i="1"/>
  <c r="U6" i="1"/>
  <c r="V6" i="1"/>
  <c r="X6" i="1"/>
  <c r="Y6" i="1"/>
  <c r="Z6" i="1"/>
  <c r="AA6" i="1"/>
  <c r="AB6" i="1"/>
  <c r="AC6" i="1"/>
  <c r="AE6" i="1"/>
  <c r="AG6" i="1"/>
  <c r="F6" i="1"/>
  <c r="G6" i="1"/>
  <c r="H6" i="1"/>
  <c r="I6" i="1"/>
  <c r="J6" i="1"/>
  <c r="K6" i="1"/>
  <c r="AI6" i="1"/>
  <c r="AJ6" i="1"/>
  <c r="AL6" i="1"/>
  <c r="AM6" i="1"/>
  <c r="AO6" i="1"/>
  <c r="AP6" i="1"/>
  <c r="AR6" i="1"/>
  <c r="AS6" i="1"/>
  <c r="AZ6" i="1"/>
  <c r="N35" i="1"/>
  <c r="O35" i="1"/>
  <c r="P35" i="1"/>
  <c r="Q35" i="1"/>
  <c r="R35" i="1"/>
  <c r="S35" i="1"/>
  <c r="T35" i="1"/>
  <c r="U35" i="1"/>
  <c r="V35" i="1"/>
  <c r="X35" i="1"/>
  <c r="Y35" i="1"/>
  <c r="Z35" i="1"/>
  <c r="AA35" i="1"/>
  <c r="AB35" i="1"/>
  <c r="AC35" i="1"/>
  <c r="AE35" i="1"/>
  <c r="AG35" i="1"/>
  <c r="F35" i="1"/>
  <c r="G35" i="1"/>
  <c r="H35" i="1"/>
  <c r="I35" i="1"/>
  <c r="J35" i="1"/>
  <c r="K35" i="1"/>
  <c r="AI35" i="1"/>
  <c r="AJ35" i="1"/>
  <c r="AL35" i="1"/>
  <c r="AM35" i="1"/>
  <c r="AP35" i="1"/>
  <c r="AS35" i="1"/>
  <c r="AZ35" i="1"/>
  <c r="N13" i="1"/>
  <c r="O13" i="1"/>
  <c r="P13" i="1"/>
  <c r="Q13" i="1"/>
  <c r="R13" i="1"/>
  <c r="S13" i="1"/>
  <c r="T13" i="1"/>
  <c r="U13" i="1"/>
  <c r="V13" i="1"/>
  <c r="X13" i="1"/>
  <c r="Y13" i="1"/>
  <c r="Z13" i="1"/>
  <c r="AA13" i="1"/>
  <c r="AB13" i="1"/>
  <c r="AC13" i="1"/>
  <c r="AE13" i="1"/>
  <c r="AG13" i="1"/>
  <c r="F13" i="1"/>
  <c r="G13" i="1"/>
  <c r="H13" i="1"/>
  <c r="I13" i="1"/>
  <c r="J13" i="1"/>
  <c r="K13" i="1"/>
  <c r="AI13" i="1"/>
  <c r="AJ13" i="1"/>
  <c r="AL13" i="1"/>
  <c r="AM13" i="1"/>
  <c r="AO13" i="1"/>
  <c r="AP13" i="1"/>
  <c r="AS13" i="1"/>
  <c r="AZ13" i="1"/>
  <c r="N5" i="1"/>
  <c r="O5" i="1"/>
  <c r="P5" i="1"/>
  <c r="Q5" i="1"/>
  <c r="R5" i="1"/>
  <c r="S5" i="1"/>
  <c r="T5" i="1"/>
  <c r="U5" i="1"/>
  <c r="V5" i="1"/>
  <c r="X5" i="1"/>
  <c r="Y5" i="1"/>
  <c r="Z5" i="1"/>
  <c r="AA5" i="1"/>
  <c r="AB5" i="1"/>
  <c r="AC5" i="1"/>
  <c r="AE5" i="1"/>
  <c r="AG5" i="1"/>
  <c r="F5" i="1"/>
  <c r="G5" i="1"/>
  <c r="H5" i="1"/>
  <c r="I5" i="1"/>
  <c r="J5" i="1"/>
  <c r="K5" i="1"/>
  <c r="AI5" i="1"/>
  <c r="AJ5" i="1"/>
  <c r="AL5" i="1"/>
  <c r="AM5" i="1"/>
  <c r="AO5" i="1"/>
  <c r="AP5" i="1"/>
  <c r="AR5" i="1"/>
  <c r="AS5" i="1"/>
  <c r="AZ5" i="1"/>
  <c r="N34" i="1"/>
  <c r="O34" i="1"/>
  <c r="P34" i="1"/>
  <c r="Q34" i="1"/>
  <c r="R34" i="1"/>
  <c r="S34" i="1"/>
  <c r="T34" i="1"/>
  <c r="U34" i="1"/>
  <c r="V34" i="1"/>
  <c r="X34" i="1"/>
  <c r="Y34" i="1"/>
  <c r="Z34" i="1"/>
  <c r="AA34" i="1"/>
  <c r="AB34" i="1"/>
  <c r="AC34" i="1"/>
  <c r="AE34" i="1"/>
  <c r="AG34" i="1"/>
  <c r="F34" i="1"/>
  <c r="G34" i="1"/>
  <c r="H34" i="1"/>
  <c r="I34" i="1"/>
  <c r="J34" i="1"/>
  <c r="K34" i="1"/>
  <c r="AI34" i="1"/>
  <c r="AJ34" i="1"/>
  <c r="AL34" i="1"/>
  <c r="AM34" i="1"/>
  <c r="AP34" i="1"/>
  <c r="AS34" i="1"/>
  <c r="AZ34" i="1"/>
  <c r="N51" i="1"/>
  <c r="O51" i="1"/>
  <c r="P51" i="1"/>
  <c r="Q51" i="1"/>
  <c r="R51" i="1"/>
  <c r="S51" i="1"/>
  <c r="T51" i="1"/>
  <c r="U51" i="1"/>
  <c r="V51" i="1"/>
  <c r="X51" i="1"/>
  <c r="Y51" i="1"/>
  <c r="Z51" i="1"/>
  <c r="AA51" i="1"/>
  <c r="AB51" i="1"/>
  <c r="AC51" i="1"/>
  <c r="AE51" i="1"/>
  <c r="AG51" i="1"/>
  <c r="F51" i="1"/>
  <c r="G51" i="1"/>
  <c r="H51" i="1"/>
  <c r="I51" i="1"/>
  <c r="J51" i="1"/>
  <c r="K51" i="1"/>
  <c r="AI51" i="1"/>
  <c r="AJ51" i="1"/>
  <c r="AL51" i="1"/>
  <c r="AM51" i="1"/>
  <c r="AP51" i="1"/>
  <c r="AS51" i="1"/>
  <c r="AY51" i="1"/>
  <c r="AZ51" i="1"/>
  <c r="N189" i="1"/>
  <c r="O189" i="1"/>
  <c r="P189" i="1"/>
  <c r="Q189" i="1"/>
  <c r="R189" i="1"/>
  <c r="S189" i="1"/>
  <c r="T189" i="1"/>
  <c r="U189" i="1"/>
  <c r="V189" i="1"/>
  <c r="X189" i="1"/>
  <c r="Y189" i="1"/>
  <c r="Z189" i="1"/>
  <c r="AA189" i="1"/>
  <c r="AB189" i="1"/>
  <c r="AC189" i="1"/>
  <c r="AE189" i="1"/>
  <c r="AG189" i="1"/>
  <c r="AP189" i="1"/>
  <c r="AS189" i="1"/>
  <c r="AY189" i="1"/>
  <c r="AZ189" i="1"/>
  <c r="N178" i="1"/>
  <c r="O178" i="1"/>
  <c r="P178" i="1"/>
  <c r="Q178" i="1"/>
  <c r="R178" i="1"/>
  <c r="S178" i="1"/>
  <c r="T178" i="1"/>
  <c r="U178" i="1"/>
  <c r="V178" i="1"/>
  <c r="X178" i="1"/>
  <c r="Y178" i="1"/>
  <c r="Z178" i="1"/>
  <c r="AA178" i="1"/>
  <c r="AB178" i="1"/>
  <c r="AC178" i="1"/>
  <c r="AE178" i="1"/>
  <c r="AG178" i="1"/>
  <c r="F178" i="1"/>
  <c r="G178" i="1"/>
  <c r="H178" i="1"/>
  <c r="I178" i="1"/>
  <c r="J178" i="1"/>
  <c r="K178" i="1"/>
  <c r="AI178" i="1"/>
  <c r="AJ178" i="1"/>
  <c r="AL178" i="1"/>
  <c r="AM178" i="1"/>
  <c r="AP178" i="1"/>
  <c r="AS178" i="1"/>
  <c r="AY178" i="1"/>
  <c r="AZ178" i="1"/>
  <c r="N103" i="1"/>
  <c r="O103" i="1"/>
  <c r="P103" i="1"/>
  <c r="Q103" i="1"/>
  <c r="R103" i="1"/>
  <c r="S103" i="1"/>
  <c r="T103" i="1"/>
  <c r="U103" i="1"/>
  <c r="V103" i="1"/>
  <c r="X103" i="1"/>
  <c r="Y103" i="1"/>
  <c r="Z103" i="1"/>
  <c r="AA103" i="1"/>
  <c r="AB103" i="1"/>
  <c r="AC103" i="1"/>
  <c r="AE103" i="1"/>
  <c r="AG103" i="1"/>
  <c r="F103" i="1"/>
  <c r="G103" i="1"/>
  <c r="H103" i="1"/>
  <c r="I103" i="1"/>
  <c r="J103" i="1"/>
  <c r="K103" i="1"/>
  <c r="AI103" i="1"/>
  <c r="AJ103" i="1"/>
  <c r="AP103" i="1"/>
  <c r="AS103" i="1"/>
  <c r="AY103" i="1"/>
  <c r="AZ103" i="1"/>
  <c r="N122" i="1"/>
  <c r="O122" i="1"/>
  <c r="P122" i="1"/>
  <c r="Q122" i="1"/>
  <c r="R122" i="1"/>
  <c r="S122" i="1"/>
  <c r="T122" i="1"/>
  <c r="U122" i="1"/>
  <c r="V122" i="1"/>
  <c r="X122" i="1"/>
  <c r="Y122" i="1"/>
  <c r="Z122" i="1"/>
  <c r="AA122" i="1"/>
  <c r="AB122" i="1"/>
  <c r="AC122" i="1"/>
  <c r="AE122" i="1"/>
  <c r="AG122" i="1"/>
  <c r="F122" i="1"/>
  <c r="G122" i="1"/>
  <c r="H122" i="1"/>
  <c r="I122" i="1"/>
  <c r="J122" i="1"/>
  <c r="K122" i="1"/>
  <c r="AI122" i="1"/>
  <c r="AJ122" i="1"/>
  <c r="AL122" i="1"/>
  <c r="AM122" i="1"/>
  <c r="AP122" i="1"/>
  <c r="AS122" i="1"/>
  <c r="AY122" i="1"/>
  <c r="AZ122" i="1"/>
  <c r="N188" i="1"/>
  <c r="O188" i="1"/>
  <c r="P188" i="1"/>
  <c r="Q188" i="1"/>
  <c r="R188" i="1"/>
  <c r="S188" i="1"/>
  <c r="T188" i="1"/>
  <c r="U188" i="1"/>
  <c r="V188" i="1"/>
  <c r="X188" i="1"/>
  <c r="Y188" i="1"/>
  <c r="Z188" i="1"/>
  <c r="AA188" i="1"/>
  <c r="AB188" i="1"/>
  <c r="AC188" i="1"/>
  <c r="AE188" i="1"/>
  <c r="AG188" i="1"/>
  <c r="AJ188" i="1"/>
  <c r="AM188" i="1"/>
  <c r="AP188" i="1"/>
  <c r="AS188" i="1"/>
  <c r="AY188" i="1"/>
  <c r="AZ188" i="1"/>
  <c r="N142" i="1"/>
  <c r="O142" i="1"/>
  <c r="P142" i="1"/>
  <c r="Q142" i="1"/>
  <c r="R142" i="1"/>
  <c r="S142" i="1"/>
  <c r="T142" i="1"/>
  <c r="U142" i="1"/>
  <c r="V142" i="1"/>
  <c r="X142" i="1"/>
  <c r="Y142" i="1"/>
  <c r="Z142" i="1"/>
  <c r="AA142" i="1"/>
  <c r="AB142" i="1"/>
  <c r="AC142" i="1"/>
  <c r="AE142" i="1"/>
  <c r="AG142" i="1"/>
  <c r="F142" i="1"/>
  <c r="G142" i="1"/>
  <c r="H142" i="1"/>
  <c r="I142" i="1"/>
  <c r="J142" i="1"/>
  <c r="K142" i="1"/>
  <c r="AI142" i="1"/>
  <c r="AJ142" i="1"/>
  <c r="AL142" i="1"/>
  <c r="AM142" i="1"/>
  <c r="AP142" i="1"/>
  <c r="AS142" i="1"/>
  <c r="AY142" i="1"/>
  <c r="AZ142" i="1"/>
  <c r="N79" i="1"/>
  <c r="O79" i="1"/>
  <c r="P79" i="1"/>
  <c r="Q79" i="1"/>
  <c r="R79" i="1"/>
  <c r="S79" i="1"/>
  <c r="T79" i="1"/>
  <c r="U79" i="1"/>
  <c r="V79" i="1"/>
  <c r="X79" i="1"/>
  <c r="Y79" i="1"/>
  <c r="Z79" i="1"/>
  <c r="AA79" i="1"/>
  <c r="AB79" i="1"/>
  <c r="AC79" i="1"/>
  <c r="AE79" i="1"/>
  <c r="AG79" i="1"/>
  <c r="F79" i="1"/>
  <c r="G79" i="1"/>
  <c r="H79" i="1"/>
  <c r="I79" i="1"/>
  <c r="J79" i="1"/>
  <c r="K79" i="1"/>
  <c r="AI79" i="1"/>
  <c r="AJ79" i="1"/>
  <c r="AL79" i="1"/>
  <c r="AM79" i="1"/>
  <c r="AP79" i="1"/>
  <c r="AR79" i="1"/>
  <c r="AS79" i="1"/>
  <c r="AY79" i="1"/>
  <c r="AZ79" i="1"/>
  <c r="N141" i="1"/>
  <c r="O141" i="1"/>
  <c r="P141" i="1"/>
  <c r="Q141" i="1"/>
  <c r="R141" i="1"/>
  <c r="S141" i="1"/>
  <c r="T141" i="1"/>
  <c r="U141" i="1"/>
  <c r="V141" i="1"/>
  <c r="X141" i="1"/>
  <c r="Y141" i="1"/>
  <c r="Z141" i="1"/>
  <c r="AA141" i="1"/>
  <c r="AB141" i="1"/>
  <c r="AC141" i="1"/>
  <c r="AE141" i="1"/>
  <c r="AG141" i="1"/>
  <c r="F141" i="1"/>
  <c r="G141" i="1"/>
  <c r="H141" i="1"/>
  <c r="I141" i="1"/>
  <c r="J141" i="1"/>
  <c r="K141" i="1"/>
  <c r="AI141" i="1"/>
  <c r="AJ141" i="1"/>
  <c r="AL141" i="1"/>
  <c r="AM141" i="1"/>
  <c r="AP141" i="1"/>
  <c r="AS141" i="1"/>
  <c r="AY141" i="1"/>
  <c r="AZ141" i="1"/>
  <c r="N187" i="1"/>
  <c r="O187" i="1"/>
  <c r="P187" i="1"/>
  <c r="Q187" i="1"/>
  <c r="R187" i="1"/>
  <c r="S187" i="1"/>
  <c r="T187" i="1"/>
  <c r="U187" i="1"/>
  <c r="V187" i="1"/>
  <c r="X187" i="1"/>
  <c r="Y187" i="1"/>
  <c r="Z187" i="1"/>
  <c r="AA187" i="1"/>
  <c r="AB187" i="1"/>
  <c r="AC187" i="1"/>
  <c r="AE187" i="1"/>
  <c r="AG187" i="1"/>
  <c r="AJ187" i="1"/>
  <c r="AM187" i="1"/>
  <c r="AP187" i="1"/>
  <c r="AS187" i="1"/>
  <c r="AY187" i="1"/>
  <c r="AZ187" i="1"/>
  <c r="N207" i="1"/>
  <c r="O207" i="1"/>
  <c r="P207" i="1"/>
  <c r="Q207" i="1"/>
  <c r="R207" i="1"/>
  <c r="S207" i="1"/>
  <c r="T207" i="1"/>
  <c r="U207" i="1"/>
  <c r="V207" i="1"/>
  <c r="X207" i="1"/>
  <c r="Y207" i="1"/>
  <c r="Z207" i="1"/>
  <c r="AA207" i="1"/>
  <c r="AB207" i="1"/>
  <c r="AC207" i="1"/>
  <c r="AE207" i="1"/>
  <c r="AG207" i="1"/>
  <c r="AJ207" i="1"/>
  <c r="AM207" i="1"/>
  <c r="AP207" i="1"/>
  <c r="AS207" i="1"/>
  <c r="AY207" i="1"/>
  <c r="AZ207" i="1"/>
  <c r="N50" i="1"/>
  <c r="O50" i="1"/>
  <c r="P50" i="1"/>
  <c r="Q50" i="1"/>
  <c r="R50" i="1"/>
  <c r="S50" i="1"/>
  <c r="T50" i="1"/>
  <c r="U50" i="1"/>
  <c r="V50" i="1"/>
  <c r="X50" i="1"/>
  <c r="Y50" i="1"/>
  <c r="Z50" i="1"/>
  <c r="AA50" i="1"/>
  <c r="AB50" i="1"/>
  <c r="AC50" i="1"/>
  <c r="AE50" i="1"/>
  <c r="AG50" i="1"/>
  <c r="F50" i="1"/>
  <c r="G50" i="1"/>
  <c r="H50" i="1"/>
  <c r="I50" i="1"/>
  <c r="J50" i="1"/>
  <c r="K50" i="1"/>
  <c r="AI50" i="1"/>
  <c r="AJ50" i="1"/>
  <c r="AL50" i="1"/>
  <c r="AM50" i="1"/>
  <c r="AP50" i="1"/>
  <c r="AS50" i="1"/>
  <c r="AY50" i="1"/>
  <c r="AZ50" i="1"/>
  <c r="N140" i="1"/>
  <c r="O140" i="1"/>
  <c r="P140" i="1"/>
  <c r="Q140" i="1"/>
  <c r="R140" i="1"/>
  <c r="S140" i="1"/>
  <c r="T140" i="1"/>
  <c r="U140" i="1"/>
  <c r="V140" i="1"/>
  <c r="X140" i="1"/>
  <c r="Y140" i="1"/>
  <c r="Z140" i="1"/>
  <c r="AA140" i="1"/>
  <c r="AB140" i="1"/>
  <c r="AC140" i="1"/>
  <c r="AE140" i="1"/>
  <c r="AG140" i="1"/>
  <c r="F140" i="1"/>
  <c r="G140" i="1"/>
  <c r="H140" i="1"/>
  <c r="I140" i="1"/>
  <c r="J140" i="1"/>
  <c r="K140" i="1"/>
  <c r="AI140" i="1"/>
  <c r="AJ140" i="1"/>
  <c r="AL140" i="1"/>
  <c r="AM140" i="1"/>
  <c r="AP140" i="1"/>
  <c r="AS140" i="1"/>
  <c r="AY140" i="1"/>
  <c r="AZ140" i="1"/>
  <c r="N186" i="1"/>
  <c r="O186" i="1"/>
  <c r="P186" i="1"/>
  <c r="Q186" i="1"/>
  <c r="R186" i="1"/>
  <c r="S186" i="1"/>
  <c r="T186" i="1"/>
  <c r="U186" i="1"/>
  <c r="V186" i="1"/>
  <c r="X186" i="1"/>
  <c r="Y186" i="1"/>
  <c r="Z186" i="1"/>
  <c r="AA186" i="1"/>
  <c r="AB186" i="1"/>
  <c r="AC186" i="1"/>
  <c r="AE186" i="1"/>
  <c r="AG186" i="1"/>
  <c r="F186" i="1"/>
  <c r="G186" i="1"/>
  <c r="H186" i="1"/>
  <c r="I186" i="1"/>
  <c r="J186" i="1"/>
  <c r="K186" i="1"/>
  <c r="AI186" i="1"/>
  <c r="AJ186" i="1"/>
  <c r="AL186" i="1"/>
  <c r="AM186" i="1"/>
  <c r="AP186" i="1"/>
  <c r="AS186" i="1"/>
  <c r="AY186" i="1"/>
  <c r="AZ186" i="1"/>
  <c r="N49" i="1"/>
  <c r="O49" i="1"/>
  <c r="P49" i="1"/>
  <c r="Q49" i="1"/>
  <c r="R49" i="1"/>
  <c r="S49" i="1"/>
  <c r="T49" i="1"/>
  <c r="U49" i="1"/>
  <c r="V49" i="1"/>
  <c r="X49" i="1"/>
  <c r="Y49" i="1"/>
  <c r="Z49" i="1"/>
  <c r="AA49" i="1"/>
  <c r="AB49" i="1"/>
  <c r="AC49" i="1"/>
  <c r="AE49" i="1"/>
  <c r="AG49" i="1"/>
  <c r="F49" i="1"/>
  <c r="G49" i="1"/>
  <c r="H49" i="1"/>
  <c r="I49" i="1"/>
  <c r="J49" i="1"/>
  <c r="K49" i="1"/>
  <c r="AI49" i="1"/>
  <c r="AJ49" i="1"/>
  <c r="AL49" i="1"/>
  <c r="AM49" i="1"/>
  <c r="AO49" i="1"/>
  <c r="AP49" i="1"/>
  <c r="AR49" i="1"/>
  <c r="AS49" i="1"/>
  <c r="AY49" i="1"/>
  <c r="AZ49" i="1"/>
  <c r="N7" i="1"/>
  <c r="O7" i="1"/>
  <c r="P7" i="1"/>
  <c r="Q7" i="1"/>
  <c r="R7" i="1"/>
  <c r="S7" i="1"/>
  <c r="T7" i="1"/>
  <c r="U7" i="1"/>
  <c r="V7" i="1"/>
  <c r="X7" i="1"/>
  <c r="Y7" i="1"/>
  <c r="Z7" i="1"/>
  <c r="AA7" i="1"/>
  <c r="AB7" i="1"/>
  <c r="AC7" i="1"/>
  <c r="AE7" i="1"/>
  <c r="AG7" i="1"/>
  <c r="F7" i="1"/>
  <c r="G7" i="1"/>
  <c r="H7" i="1"/>
  <c r="I7" i="1"/>
  <c r="J7" i="1"/>
  <c r="K7" i="1"/>
  <c r="AI7" i="1"/>
  <c r="AJ7" i="1"/>
  <c r="AL7" i="1"/>
  <c r="AM7" i="1"/>
  <c r="AO7" i="1"/>
  <c r="AP7" i="1"/>
  <c r="AR7" i="1"/>
  <c r="AS7" i="1"/>
  <c r="AZ7" i="1"/>
  <c r="N78" i="1"/>
  <c r="O78" i="1"/>
  <c r="P78" i="1"/>
  <c r="Q78" i="1"/>
  <c r="R78" i="1"/>
  <c r="S78" i="1"/>
  <c r="T78" i="1"/>
  <c r="U78" i="1"/>
  <c r="V78" i="1"/>
  <c r="X78" i="1"/>
  <c r="Y78" i="1"/>
  <c r="Z78" i="1"/>
  <c r="AA78" i="1"/>
  <c r="AB78" i="1"/>
  <c r="AC78" i="1"/>
  <c r="AE78" i="1"/>
  <c r="AG78" i="1"/>
  <c r="AJ78" i="1"/>
  <c r="F78" i="1"/>
  <c r="G78" i="1"/>
  <c r="H78" i="1"/>
  <c r="I78" i="1"/>
  <c r="J78" i="1"/>
  <c r="AL78" i="1"/>
  <c r="AM78" i="1"/>
  <c r="K78" i="1"/>
  <c r="AO78" i="1"/>
  <c r="AP78" i="1"/>
  <c r="AR78" i="1"/>
  <c r="AS78" i="1"/>
  <c r="AY78" i="1"/>
  <c r="AZ78" i="1"/>
  <c r="N160" i="1"/>
  <c r="O160" i="1"/>
  <c r="P160" i="1"/>
  <c r="Q160" i="1"/>
  <c r="R160" i="1"/>
  <c r="S160" i="1"/>
  <c r="T160" i="1"/>
  <c r="U160" i="1"/>
  <c r="V160" i="1"/>
  <c r="X160" i="1"/>
  <c r="Y160" i="1"/>
  <c r="Z160" i="1"/>
  <c r="AA160" i="1"/>
  <c r="AB160" i="1"/>
  <c r="AC160" i="1"/>
  <c r="AE160" i="1"/>
  <c r="AG160" i="1"/>
  <c r="F160" i="1"/>
  <c r="G160" i="1"/>
  <c r="H160" i="1"/>
  <c r="I160" i="1"/>
  <c r="J160" i="1"/>
  <c r="K160" i="1"/>
  <c r="AI160" i="1"/>
  <c r="AJ160" i="1"/>
  <c r="AL160" i="1"/>
  <c r="AM160" i="1"/>
  <c r="AP160" i="1"/>
  <c r="AS160" i="1"/>
  <c r="AY160" i="1"/>
  <c r="AZ160" i="1"/>
  <c r="N48" i="1"/>
  <c r="O48" i="1"/>
  <c r="P48" i="1"/>
  <c r="Q48" i="1"/>
  <c r="R48" i="1"/>
  <c r="S48" i="1"/>
  <c r="T48" i="1"/>
  <c r="U48" i="1"/>
  <c r="V48" i="1"/>
  <c r="X48" i="1"/>
  <c r="Y48" i="1"/>
  <c r="Z48" i="1"/>
  <c r="AA48" i="1"/>
  <c r="AB48" i="1"/>
  <c r="AC48" i="1"/>
  <c r="AE48" i="1"/>
  <c r="AG48" i="1"/>
  <c r="F48" i="1"/>
  <c r="G48" i="1"/>
  <c r="H48" i="1"/>
  <c r="I48" i="1"/>
  <c r="J48" i="1"/>
  <c r="K48" i="1"/>
  <c r="AI48" i="1"/>
  <c r="AJ48" i="1"/>
  <c r="AL48" i="1"/>
  <c r="AM48" i="1"/>
  <c r="AP48" i="1"/>
  <c r="AS48" i="1"/>
  <c r="AZ48" i="1"/>
  <c r="N12" i="1"/>
  <c r="O12" i="1"/>
  <c r="P12" i="1"/>
  <c r="Q12" i="1"/>
  <c r="R12" i="1"/>
  <c r="S12" i="1"/>
  <c r="T12" i="1"/>
  <c r="U12" i="1"/>
  <c r="V12" i="1"/>
  <c r="X12" i="1"/>
  <c r="Y12" i="1"/>
  <c r="Z12" i="1"/>
  <c r="AA12" i="1"/>
  <c r="AB12" i="1"/>
  <c r="AC12" i="1"/>
  <c r="AE12" i="1"/>
  <c r="AG12" i="1"/>
  <c r="F12" i="1"/>
  <c r="G12" i="1"/>
  <c r="H12" i="1"/>
  <c r="I12" i="1"/>
  <c r="J12" i="1"/>
  <c r="K12" i="1"/>
  <c r="AI12" i="1"/>
  <c r="AJ12" i="1"/>
  <c r="AL12" i="1"/>
  <c r="AM12" i="1"/>
  <c r="AO12" i="1"/>
  <c r="AP12" i="1"/>
  <c r="AS12" i="1"/>
  <c r="AZ12" i="1"/>
  <c r="N33" i="1"/>
  <c r="O33" i="1"/>
  <c r="P33" i="1"/>
  <c r="Q33" i="1"/>
  <c r="R33" i="1"/>
  <c r="S33" i="1"/>
  <c r="T33" i="1"/>
  <c r="U33" i="1"/>
  <c r="V33" i="1"/>
  <c r="X33" i="1"/>
  <c r="Y33" i="1"/>
  <c r="Z33" i="1"/>
  <c r="AA33" i="1"/>
  <c r="AB33" i="1"/>
  <c r="AC33" i="1"/>
  <c r="AE33" i="1"/>
  <c r="AG33" i="1"/>
  <c r="F33" i="1"/>
  <c r="G33" i="1"/>
  <c r="H33" i="1"/>
  <c r="I33" i="1"/>
  <c r="J33" i="1"/>
  <c r="K33" i="1"/>
  <c r="AI33" i="1"/>
  <c r="AJ33" i="1"/>
  <c r="AL33" i="1"/>
  <c r="AM33" i="1"/>
  <c r="AP33" i="1"/>
  <c r="AS33" i="1"/>
  <c r="AZ33" i="1"/>
  <c r="N47" i="1"/>
  <c r="O47" i="1"/>
  <c r="P47" i="1"/>
  <c r="Q47" i="1"/>
  <c r="R47" i="1"/>
  <c r="S47" i="1"/>
  <c r="T47" i="1"/>
  <c r="U47" i="1"/>
  <c r="V47" i="1"/>
  <c r="X47" i="1"/>
  <c r="Y47" i="1"/>
  <c r="Z47" i="1"/>
  <c r="AA47" i="1"/>
  <c r="AB47" i="1"/>
  <c r="AC47" i="1"/>
  <c r="AE47" i="1"/>
  <c r="AG47" i="1"/>
  <c r="F47" i="1"/>
  <c r="G47" i="1"/>
  <c r="H47" i="1"/>
  <c r="I47" i="1"/>
  <c r="J47" i="1"/>
  <c r="K47" i="1"/>
  <c r="AI47" i="1"/>
  <c r="AJ47" i="1"/>
  <c r="AL47" i="1"/>
  <c r="AM47" i="1"/>
  <c r="AO47" i="1"/>
  <c r="AP47" i="1"/>
  <c r="AR47" i="1"/>
  <c r="AS47" i="1"/>
  <c r="AY47" i="1"/>
  <c r="AZ47" i="1"/>
  <c r="N102" i="1"/>
  <c r="O102" i="1"/>
  <c r="P102" i="1"/>
  <c r="Q102" i="1"/>
  <c r="R102" i="1"/>
  <c r="S102" i="1"/>
  <c r="T102" i="1"/>
  <c r="U102" i="1"/>
  <c r="V102" i="1"/>
  <c r="X102" i="1"/>
  <c r="Y102" i="1"/>
  <c r="Z102" i="1"/>
  <c r="AA102" i="1"/>
  <c r="AB102" i="1"/>
  <c r="AC102" i="1"/>
  <c r="AE102" i="1"/>
  <c r="AG102" i="1"/>
  <c r="F102" i="1"/>
  <c r="G102" i="1"/>
  <c r="H102" i="1"/>
  <c r="I102" i="1"/>
  <c r="J102" i="1"/>
  <c r="K102" i="1"/>
  <c r="AI102" i="1"/>
  <c r="AJ102" i="1"/>
  <c r="AL102" i="1"/>
  <c r="AM102" i="1"/>
  <c r="AP102" i="1"/>
  <c r="AS102" i="1"/>
  <c r="AY102" i="1"/>
  <c r="AZ102" i="1"/>
  <c r="N177" i="1"/>
  <c r="O177" i="1"/>
  <c r="P177" i="1"/>
  <c r="Q177" i="1"/>
  <c r="R177" i="1"/>
  <c r="S177" i="1"/>
  <c r="T177" i="1"/>
  <c r="U177" i="1"/>
  <c r="V177" i="1"/>
  <c r="X177" i="1"/>
  <c r="Y177" i="1"/>
  <c r="Z177" i="1"/>
  <c r="AA177" i="1"/>
  <c r="AB177" i="1"/>
  <c r="AC177" i="1"/>
  <c r="AE177" i="1"/>
  <c r="AG177" i="1"/>
  <c r="F177" i="1"/>
  <c r="G177" i="1"/>
  <c r="H177" i="1"/>
  <c r="I177" i="1"/>
  <c r="J177" i="1"/>
  <c r="K177" i="1"/>
  <c r="AI177" i="1"/>
  <c r="AJ177" i="1"/>
  <c r="AL177" i="1"/>
  <c r="AM177" i="1"/>
  <c r="AP177" i="1"/>
  <c r="AS177" i="1"/>
  <c r="AY177" i="1"/>
  <c r="AZ177" i="1"/>
  <c r="N77" i="1"/>
  <c r="O77" i="1"/>
  <c r="P77" i="1"/>
  <c r="Q77" i="1"/>
  <c r="R77" i="1"/>
  <c r="S77" i="1"/>
  <c r="T77" i="1"/>
  <c r="U77" i="1"/>
  <c r="V77" i="1"/>
  <c r="X77" i="1"/>
  <c r="Y77" i="1"/>
  <c r="Z77" i="1"/>
  <c r="AA77" i="1"/>
  <c r="AB77" i="1"/>
  <c r="AC77" i="1"/>
  <c r="AE77" i="1"/>
  <c r="AG77" i="1"/>
  <c r="F77" i="1"/>
  <c r="G77" i="1"/>
  <c r="H77" i="1"/>
  <c r="I77" i="1"/>
  <c r="J77" i="1"/>
  <c r="K77" i="1"/>
  <c r="AI77" i="1"/>
  <c r="AJ77" i="1"/>
  <c r="AL77" i="1"/>
  <c r="AM77" i="1"/>
  <c r="AP77" i="1"/>
  <c r="AS77" i="1"/>
  <c r="AY77" i="1"/>
  <c r="AZ77" i="1"/>
  <c r="N76" i="1"/>
  <c r="O76" i="1"/>
  <c r="P76" i="1"/>
  <c r="Q76" i="1"/>
  <c r="R76" i="1"/>
  <c r="S76" i="1"/>
  <c r="T76" i="1"/>
  <c r="U76" i="1"/>
  <c r="V76" i="1"/>
  <c r="X76" i="1"/>
  <c r="Y76" i="1"/>
  <c r="Z76" i="1"/>
  <c r="AA76" i="1"/>
  <c r="AB76" i="1"/>
  <c r="AC76" i="1"/>
  <c r="AE76" i="1"/>
  <c r="AG76" i="1"/>
  <c r="F76" i="1"/>
  <c r="G76" i="1"/>
  <c r="H76" i="1"/>
  <c r="I76" i="1"/>
  <c r="J76" i="1"/>
  <c r="K76" i="1"/>
  <c r="AI76" i="1"/>
  <c r="AJ76" i="1"/>
  <c r="AL76" i="1"/>
  <c r="AM76" i="1"/>
  <c r="AP76" i="1"/>
  <c r="AS76" i="1"/>
  <c r="AY76" i="1"/>
  <c r="AZ76" i="1"/>
  <c r="N46" i="1"/>
  <c r="O46" i="1"/>
  <c r="P46" i="1"/>
  <c r="Q46" i="1"/>
  <c r="R46" i="1"/>
  <c r="S46" i="1"/>
  <c r="T46" i="1"/>
  <c r="U46" i="1"/>
  <c r="V46" i="1"/>
  <c r="X46" i="1"/>
  <c r="Y46" i="1"/>
  <c r="Z46" i="1"/>
  <c r="AA46" i="1"/>
  <c r="AB46" i="1"/>
  <c r="AC46" i="1"/>
  <c r="AE46" i="1"/>
  <c r="AG46" i="1"/>
  <c r="F46" i="1"/>
  <c r="G46" i="1"/>
  <c r="H46" i="1"/>
  <c r="I46" i="1"/>
  <c r="J46" i="1"/>
  <c r="K46" i="1"/>
  <c r="AI46" i="1"/>
  <c r="AJ46" i="1"/>
  <c r="AL46" i="1"/>
  <c r="AM46" i="1"/>
  <c r="AO46" i="1"/>
  <c r="AP46" i="1"/>
  <c r="AR46" i="1"/>
  <c r="AS46" i="1"/>
  <c r="AY46" i="1"/>
  <c r="AZ46" i="1"/>
  <c r="N75" i="1"/>
  <c r="O75" i="1"/>
  <c r="P75" i="1"/>
  <c r="Q75" i="1"/>
  <c r="R75" i="1"/>
  <c r="S75" i="1"/>
  <c r="T75" i="1"/>
  <c r="U75" i="1"/>
  <c r="V75" i="1"/>
  <c r="X75" i="1"/>
  <c r="Y75" i="1"/>
  <c r="Z75" i="1"/>
  <c r="AA75" i="1"/>
  <c r="AB75" i="1"/>
  <c r="AC75" i="1"/>
  <c r="AE75" i="1"/>
  <c r="AG75" i="1"/>
  <c r="F75" i="1"/>
  <c r="G75" i="1"/>
  <c r="H75" i="1"/>
  <c r="I75" i="1"/>
  <c r="J75" i="1"/>
  <c r="K75" i="1"/>
  <c r="AI75" i="1"/>
  <c r="AJ75" i="1"/>
  <c r="AL75" i="1"/>
  <c r="AM75" i="1"/>
  <c r="AO75" i="1"/>
  <c r="AP75" i="1"/>
  <c r="AR75" i="1"/>
  <c r="AS75" i="1"/>
  <c r="AY75" i="1"/>
  <c r="AZ75" i="1"/>
  <c r="N176" i="1"/>
  <c r="O176" i="1"/>
  <c r="P176" i="1"/>
  <c r="Q176" i="1"/>
  <c r="R176" i="1"/>
  <c r="S176" i="1"/>
  <c r="T176" i="1"/>
  <c r="U176" i="1"/>
  <c r="V176" i="1"/>
  <c r="X176" i="1"/>
  <c r="Y176" i="1"/>
  <c r="Z176" i="1"/>
  <c r="AA176" i="1"/>
  <c r="AB176" i="1"/>
  <c r="AC176" i="1"/>
  <c r="AE176" i="1"/>
  <c r="AG176" i="1"/>
  <c r="AJ176" i="1"/>
  <c r="AM176" i="1"/>
  <c r="AP176" i="1"/>
  <c r="AS176" i="1"/>
  <c r="AY176" i="1"/>
  <c r="AZ176" i="1"/>
  <c r="N159" i="1"/>
  <c r="O159" i="1"/>
  <c r="P159" i="1"/>
  <c r="Q159" i="1"/>
  <c r="R159" i="1"/>
  <c r="S159" i="1"/>
  <c r="T159" i="1"/>
  <c r="U159" i="1"/>
  <c r="V159" i="1"/>
  <c r="X159" i="1"/>
  <c r="Y159" i="1"/>
  <c r="Z159" i="1"/>
  <c r="AA159" i="1"/>
  <c r="AB159" i="1"/>
  <c r="AC159" i="1"/>
  <c r="AE159" i="1"/>
  <c r="AG159" i="1"/>
  <c r="AJ159" i="1"/>
  <c r="AM159" i="1"/>
  <c r="AP159" i="1"/>
  <c r="AS159" i="1"/>
  <c r="AY159" i="1"/>
  <c r="AZ159" i="1"/>
  <c r="N101" i="1"/>
  <c r="O101" i="1"/>
  <c r="P101" i="1"/>
  <c r="Q101" i="1"/>
  <c r="R101" i="1"/>
  <c r="S101" i="1"/>
  <c r="T101" i="1"/>
  <c r="U101" i="1"/>
  <c r="V101" i="1"/>
  <c r="X101" i="1"/>
  <c r="Y101" i="1"/>
  <c r="Z101" i="1"/>
  <c r="AA101" i="1"/>
  <c r="AB101" i="1"/>
  <c r="AC101" i="1"/>
  <c r="AE101" i="1"/>
  <c r="AG101" i="1"/>
  <c r="F101" i="1"/>
  <c r="G101" i="1"/>
  <c r="H101" i="1"/>
  <c r="I101" i="1"/>
  <c r="J101" i="1"/>
  <c r="K101" i="1"/>
  <c r="AI101" i="1"/>
  <c r="AJ101" i="1"/>
  <c r="AL101" i="1"/>
  <c r="AM101" i="1"/>
  <c r="AP101" i="1"/>
  <c r="AS101" i="1"/>
  <c r="AY101" i="1"/>
  <c r="AZ101" i="1"/>
  <c r="N23" i="1"/>
  <c r="O23" i="1"/>
  <c r="P23" i="1"/>
  <c r="Q23" i="1"/>
  <c r="R23" i="1"/>
  <c r="S23" i="1"/>
  <c r="T23" i="1"/>
  <c r="U23" i="1"/>
  <c r="V23" i="1"/>
  <c r="X23" i="1"/>
  <c r="Y23" i="1"/>
  <c r="Z23" i="1"/>
  <c r="AA23" i="1"/>
  <c r="AB23" i="1"/>
  <c r="AC23" i="1"/>
  <c r="AE23" i="1"/>
  <c r="AG23" i="1"/>
  <c r="F23" i="1"/>
  <c r="G23" i="1"/>
  <c r="H23" i="1"/>
  <c r="I23" i="1"/>
  <c r="J23" i="1"/>
  <c r="K23" i="1"/>
  <c r="AI23" i="1"/>
  <c r="AJ23" i="1"/>
  <c r="AL23" i="1"/>
  <c r="AM23" i="1"/>
  <c r="AO23" i="1"/>
  <c r="AP23" i="1"/>
  <c r="AR23" i="1"/>
  <c r="AS23" i="1"/>
  <c r="AY23" i="1"/>
  <c r="AZ23" i="1"/>
  <c r="N158" i="1"/>
  <c r="O158" i="1"/>
  <c r="P158" i="1"/>
  <c r="Q158" i="1"/>
  <c r="R158" i="1"/>
  <c r="S158" i="1"/>
  <c r="T158" i="1"/>
  <c r="U158" i="1"/>
  <c r="V158" i="1"/>
  <c r="X158" i="1"/>
  <c r="Y158" i="1"/>
  <c r="Z158" i="1"/>
  <c r="AA158" i="1"/>
  <c r="AB158" i="1"/>
  <c r="AC158" i="1"/>
  <c r="AE158" i="1"/>
  <c r="AG158" i="1"/>
  <c r="F158" i="1"/>
  <c r="G158" i="1"/>
  <c r="H158" i="1"/>
  <c r="I158" i="1"/>
  <c r="J158" i="1"/>
  <c r="K158" i="1"/>
  <c r="AI158" i="1"/>
  <c r="AJ158" i="1"/>
  <c r="AL158" i="1"/>
  <c r="AM158" i="1"/>
  <c r="AP158" i="1"/>
  <c r="AS158" i="1"/>
  <c r="AY158" i="1"/>
  <c r="AZ158" i="1"/>
  <c r="N175" i="1"/>
  <c r="O175" i="1"/>
  <c r="P175" i="1"/>
  <c r="Q175" i="1"/>
  <c r="R175" i="1"/>
  <c r="S175" i="1"/>
  <c r="T175" i="1"/>
  <c r="U175" i="1"/>
  <c r="V175" i="1"/>
  <c r="X175" i="1"/>
  <c r="Y175" i="1"/>
  <c r="Z175" i="1"/>
  <c r="AA175" i="1"/>
  <c r="AB175" i="1"/>
  <c r="AC175" i="1"/>
  <c r="AE175" i="1"/>
  <c r="AG175" i="1"/>
  <c r="AP175" i="1"/>
  <c r="AS175" i="1"/>
  <c r="AY175" i="1"/>
  <c r="AZ175" i="1"/>
  <c r="N100" i="1"/>
  <c r="O100" i="1"/>
  <c r="P100" i="1"/>
  <c r="Q100" i="1"/>
  <c r="R100" i="1"/>
  <c r="S100" i="1"/>
  <c r="T100" i="1"/>
  <c r="U100" i="1"/>
  <c r="V100" i="1"/>
  <c r="X100" i="1"/>
  <c r="Y100" i="1"/>
  <c r="Z100" i="1"/>
  <c r="AA100" i="1"/>
  <c r="AB100" i="1"/>
  <c r="AC100" i="1"/>
  <c r="AE100" i="1"/>
  <c r="AG100" i="1"/>
  <c r="F100" i="1"/>
  <c r="G100" i="1"/>
  <c r="H100" i="1"/>
  <c r="I100" i="1"/>
  <c r="J100" i="1"/>
  <c r="K100" i="1"/>
  <c r="AI100" i="1"/>
  <c r="AJ100" i="1"/>
  <c r="AL100" i="1"/>
  <c r="AM100" i="1"/>
  <c r="AP100" i="1"/>
  <c r="AS100" i="1"/>
  <c r="AY100" i="1"/>
  <c r="AZ100" i="1"/>
  <c r="N99" i="1"/>
  <c r="O99" i="1"/>
  <c r="P99" i="1"/>
  <c r="Q99" i="1"/>
  <c r="R99" i="1"/>
  <c r="S99" i="1"/>
  <c r="T99" i="1"/>
  <c r="U99" i="1"/>
  <c r="V99" i="1"/>
  <c r="X99" i="1"/>
  <c r="Y99" i="1"/>
  <c r="Z99" i="1"/>
  <c r="AA99" i="1"/>
  <c r="AB99" i="1"/>
  <c r="AC99" i="1"/>
  <c r="AE99" i="1"/>
  <c r="AG99" i="1"/>
  <c r="AJ99" i="1"/>
  <c r="F99" i="1"/>
  <c r="G99" i="1"/>
  <c r="H99" i="1"/>
  <c r="I99" i="1"/>
  <c r="J99" i="1"/>
  <c r="AL99" i="1"/>
  <c r="AM99" i="1"/>
  <c r="AP99" i="1"/>
  <c r="AS99" i="1"/>
  <c r="AY99" i="1"/>
  <c r="AZ99" i="1"/>
  <c r="N139" i="1"/>
  <c r="O139" i="1"/>
  <c r="P139" i="1"/>
  <c r="Q139" i="1"/>
  <c r="R139" i="1"/>
  <c r="S139" i="1"/>
  <c r="T139" i="1"/>
  <c r="U139" i="1"/>
  <c r="V139" i="1"/>
  <c r="X139" i="1"/>
  <c r="Y139" i="1"/>
  <c r="Z139" i="1"/>
  <c r="AA139" i="1"/>
  <c r="AB139" i="1"/>
  <c r="AC139" i="1"/>
  <c r="AE139" i="1"/>
  <c r="AG139" i="1"/>
  <c r="AJ139" i="1"/>
  <c r="AM139" i="1"/>
  <c r="AP139" i="1"/>
  <c r="AS139" i="1"/>
  <c r="AY139" i="1"/>
  <c r="AZ139" i="1"/>
  <c r="N174" i="1"/>
  <c r="O174" i="1"/>
  <c r="P174" i="1"/>
  <c r="Q174" i="1"/>
  <c r="R174" i="1"/>
  <c r="S174" i="1"/>
  <c r="T174" i="1"/>
  <c r="U174" i="1"/>
  <c r="V174" i="1"/>
  <c r="X174" i="1"/>
  <c r="Y174" i="1"/>
  <c r="Z174" i="1"/>
  <c r="AA174" i="1"/>
  <c r="AB174" i="1"/>
  <c r="AC174" i="1"/>
  <c r="AE174" i="1"/>
  <c r="AG174" i="1"/>
  <c r="F174" i="1"/>
  <c r="G174" i="1"/>
  <c r="H174" i="1"/>
  <c r="I174" i="1"/>
  <c r="J174" i="1"/>
  <c r="K174" i="1"/>
  <c r="AI174" i="1"/>
  <c r="AJ174" i="1"/>
  <c r="AL174" i="1"/>
  <c r="AM174" i="1"/>
  <c r="AP174" i="1"/>
  <c r="AS174" i="1"/>
  <c r="AY174" i="1"/>
  <c r="AZ174" i="1"/>
  <c r="N74" i="1"/>
  <c r="O74" i="1"/>
  <c r="P74" i="1"/>
  <c r="Q74" i="1"/>
  <c r="R74" i="1"/>
  <c r="S74" i="1"/>
  <c r="T74" i="1"/>
  <c r="U74" i="1"/>
  <c r="V74" i="1"/>
  <c r="X74" i="1"/>
  <c r="Y74" i="1"/>
  <c r="Z74" i="1"/>
  <c r="AA74" i="1"/>
  <c r="AB74" i="1"/>
  <c r="AC74" i="1"/>
  <c r="AE74" i="1"/>
  <c r="AG74" i="1"/>
  <c r="F74" i="1"/>
  <c r="G74" i="1"/>
  <c r="H74" i="1"/>
  <c r="I74" i="1"/>
  <c r="J74" i="1"/>
  <c r="K74" i="1"/>
  <c r="AI74" i="1"/>
  <c r="AJ74" i="1"/>
  <c r="AL74" i="1"/>
  <c r="AM74" i="1"/>
  <c r="AO74" i="1"/>
  <c r="AP74" i="1"/>
  <c r="AS74" i="1"/>
  <c r="AY74" i="1"/>
  <c r="AZ74" i="1"/>
  <c r="N98" i="1"/>
  <c r="O98" i="1"/>
  <c r="P98" i="1"/>
  <c r="Q98" i="1"/>
  <c r="R98" i="1"/>
  <c r="S98" i="1"/>
  <c r="T98" i="1"/>
  <c r="U98" i="1"/>
  <c r="V98" i="1"/>
  <c r="X98" i="1"/>
  <c r="Y98" i="1"/>
  <c r="Z98" i="1"/>
  <c r="AA98" i="1"/>
  <c r="AB98" i="1"/>
  <c r="AC98" i="1"/>
  <c r="AE98" i="1"/>
  <c r="AG98" i="1"/>
  <c r="F98" i="1"/>
  <c r="G98" i="1"/>
  <c r="H98" i="1"/>
  <c r="I98" i="1"/>
  <c r="J98" i="1"/>
  <c r="K98" i="1"/>
  <c r="AI98" i="1"/>
  <c r="AJ98" i="1"/>
  <c r="AP98" i="1"/>
  <c r="AS98" i="1"/>
  <c r="AY98" i="1"/>
  <c r="AZ98" i="1"/>
  <c r="N22" i="1"/>
  <c r="O22" i="1"/>
  <c r="P22" i="1"/>
  <c r="Q22" i="1"/>
  <c r="R22" i="1"/>
  <c r="S22" i="1"/>
  <c r="T22" i="1"/>
  <c r="U22" i="1"/>
  <c r="V22" i="1"/>
  <c r="X22" i="1"/>
  <c r="Y22" i="1"/>
  <c r="Z22" i="1"/>
  <c r="AA22" i="1"/>
  <c r="AB22" i="1"/>
  <c r="AC22" i="1"/>
  <c r="AE22" i="1"/>
  <c r="AG22" i="1"/>
  <c r="F22" i="1"/>
  <c r="G22" i="1"/>
  <c r="H22" i="1"/>
  <c r="I22" i="1"/>
  <c r="J22" i="1"/>
  <c r="K22" i="1"/>
  <c r="AI22" i="1"/>
  <c r="AJ22" i="1"/>
  <c r="AL22" i="1"/>
  <c r="AM22" i="1"/>
  <c r="AP22" i="1"/>
  <c r="AS22" i="1"/>
  <c r="AY22" i="1"/>
  <c r="AZ22" i="1"/>
  <c r="N138" i="1"/>
  <c r="O138" i="1"/>
  <c r="P138" i="1"/>
  <c r="Q138" i="1"/>
  <c r="R138" i="1"/>
  <c r="S138" i="1"/>
  <c r="T138" i="1"/>
  <c r="U138" i="1"/>
  <c r="V138" i="1"/>
  <c r="X138" i="1"/>
  <c r="Y138" i="1"/>
  <c r="Z138" i="1"/>
  <c r="AA138" i="1"/>
  <c r="AB138" i="1"/>
  <c r="AC138" i="1"/>
  <c r="AE138" i="1"/>
  <c r="AG138" i="1"/>
  <c r="F138" i="1"/>
  <c r="G138" i="1"/>
  <c r="H138" i="1"/>
  <c r="I138" i="1"/>
  <c r="J138" i="1"/>
  <c r="K138" i="1"/>
  <c r="AI138" i="1"/>
  <c r="AJ138" i="1"/>
  <c r="AL138" i="1"/>
  <c r="AM138" i="1"/>
  <c r="AP138" i="1"/>
  <c r="AS138" i="1"/>
  <c r="AY138" i="1"/>
  <c r="AZ138" i="1"/>
  <c r="N97" i="1"/>
  <c r="O97" i="1"/>
  <c r="P97" i="1"/>
  <c r="Q97" i="1"/>
  <c r="R97" i="1"/>
  <c r="S97" i="1"/>
  <c r="T97" i="1"/>
  <c r="U97" i="1"/>
  <c r="V97" i="1"/>
  <c r="X97" i="1"/>
  <c r="Y97" i="1"/>
  <c r="Z97" i="1"/>
  <c r="AA97" i="1"/>
  <c r="AB97" i="1"/>
  <c r="AC97" i="1"/>
  <c r="AE97" i="1"/>
  <c r="AG97" i="1"/>
  <c r="F97" i="1"/>
  <c r="G97" i="1"/>
  <c r="H97" i="1"/>
  <c r="I97" i="1"/>
  <c r="J97" i="1"/>
  <c r="K97" i="1"/>
  <c r="AI97" i="1"/>
  <c r="AJ97" i="1"/>
  <c r="AL97" i="1"/>
  <c r="AM97" i="1"/>
  <c r="AO97" i="1"/>
  <c r="AP97" i="1"/>
  <c r="AR97" i="1"/>
  <c r="AS97" i="1"/>
  <c r="AY97" i="1"/>
  <c r="AZ97" i="1"/>
  <c r="N73" i="1"/>
  <c r="O73" i="1"/>
  <c r="P73" i="1"/>
  <c r="Q73" i="1"/>
  <c r="R73" i="1"/>
  <c r="S73" i="1"/>
  <c r="T73" i="1"/>
  <c r="U73" i="1"/>
  <c r="V73" i="1"/>
  <c r="X73" i="1"/>
  <c r="Y73" i="1"/>
  <c r="Z73" i="1"/>
  <c r="AA73" i="1"/>
  <c r="AB73" i="1"/>
  <c r="AC73" i="1"/>
  <c r="AE73" i="1"/>
  <c r="AG73" i="1"/>
  <c r="F73" i="1"/>
  <c r="G73" i="1"/>
  <c r="H73" i="1"/>
  <c r="I73" i="1"/>
  <c r="J73" i="1"/>
  <c r="K73" i="1"/>
  <c r="AI73" i="1"/>
  <c r="AJ73" i="1"/>
  <c r="AL73" i="1"/>
  <c r="AM73" i="1"/>
  <c r="AO73" i="1"/>
  <c r="AP73" i="1"/>
  <c r="AR73" i="1"/>
  <c r="AS73" i="1"/>
  <c r="AY73" i="1"/>
  <c r="AZ73" i="1"/>
  <c r="N137" i="1"/>
  <c r="O137" i="1"/>
  <c r="P137" i="1"/>
  <c r="Q137" i="1"/>
  <c r="R137" i="1"/>
  <c r="S137" i="1"/>
  <c r="T137" i="1"/>
  <c r="U137" i="1"/>
  <c r="V137" i="1"/>
  <c r="X137" i="1"/>
  <c r="Y137" i="1"/>
  <c r="Z137" i="1"/>
  <c r="AA137" i="1"/>
  <c r="AB137" i="1"/>
  <c r="AC137" i="1"/>
  <c r="AE137" i="1"/>
  <c r="AG137" i="1"/>
  <c r="F137" i="1"/>
  <c r="G137" i="1"/>
  <c r="H137" i="1"/>
  <c r="I137" i="1"/>
  <c r="J137" i="1"/>
  <c r="K137" i="1"/>
  <c r="AI137" i="1"/>
  <c r="AJ137" i="1"/>
  <c r="AL137" i="1"/>
  <c r="AM137" i="1"/>
  <c r="AP137" i="1"/>
  <c r="AS137" i="1"/>
  <c r="AZ137" i="1"/>
  <c r="N32" i="1"/>
  <c r="O32" i="1"/>
  <c r="P32" i="1"/>
  <c r="Q32" i="1"/>
  <c r="R32" i="1"/>
  <c r="S32" i="1"/>
  <c r="T32" i="1"/>
  <c r="U32" i="1"/>
  <c r="V32" i="1"/>
  <c r="X32" i="1"/>
  <c r="Y32" i="1"/>
  <c r="Z32" i="1"/>
  <c r="AA32" i="1"/>
  <c r="AB32" i="1"/>
  <c r="AC32" i="1"/>
  <c r="AE32" i="1"/>
  <c r="AG32" i="1"/>
  <c r="F32" i="1"/>
  <c r="G32" i="1"/>
  <c r="H32" i="1"/>
  <c r="I32" i="1"/>
  <c r="J32" i="1"/>
  <c r="K32" i="1"/>
  <c r="AI32" i="1"/>
  <c r="AJ32" i="1"/>
  <c r="AL32" i="1"/>
  <c r="AM32" i="1"/>
  <c r="AP32" i="1"/>
  <c r="AS32" i="1"/>
  <c r="AY32" i="1"/>
  <c r="AZ32" i="1"/>
  <c r="N121" i="1"/>
  <c r="O121" i="1"/>
  <c r="P121" i="1"/>
  <c r="Q121" i="1"/>
  <c r="R121" i="1"/>
  <c r="S121" i="1"/>
  <c r="T121" i="1"/>
  <c r="U121" i="1"/>
  <c r="V121" i="1"/>
  <c r="X121" i="1"/>
  <c r="Y121" i="1"/>
  <c r="Z121" i="1"/>
  <c r="AA121" i="1"/>
  <c r="AB121" i="1"/>
  <c r="AC121" i="1"/>
  <c r="AE121" i="1"/>
  <c r="AG121" i="1"/>
  <c r="F121" i="1"/>
  <c r="G121" i="1"/>
  <c r="H121" i="1"/>
  <c r="I121" i="1"/>
  <c r="J121" i="1"/>
  <c r="K121" i="1"/>
  <c r="AI121" i="1"/>
  <c r="AJ121" i="1"/>
  <c r="AL121" i="1"/>
  <c r="AM121" i="1"/>
  <c r="AP121" i="1"/>
  <c r="AS121" i="1"/>
  <c r="AY121" i="1"/>
  <c r="AZ121" i="1"/>
  <c r="N96" i="1"/>
  <c r="O96" i="1"/>
  <c r="P96" i="1"/>
  <c r="Q96" i="1"/>
  <c r="R96" i="1"/>
  <c r="S96" i="1"/>
  <c r="T96" i="1"/>
  <c r="U96" i="1"/>
  <c r="V96" i="1"/>
  <c r="X96" i="1"/>
  <c r="Y96" i="1"/>
  <c r="Z96" i="1"/>
  <c r="AA96" i="1"/>
  <c r="AB96" i="1"/>
  <c r="AC96" i="1"/>
  <c r="AE96" i="1"/>
  <c r="AG96" i="1"/>
  <c r="F96" i="1"/>
  <c r="G96" i="1"/>
  <c r="H96" i="1"/>
  <c r="I96" i="1"/>
  <c r="J96" i="1"/>
  <c r="K96" i="1"/>
  <c r="AI96" i="1"/>
  <c r="AJ96" i="1"/>
  <c r="AM96" i="1"/>
  <c r="AP96" i="1"/>
  <c r="AS96" i="1"/>
  <c r="AY96" i="1"/>
  <c r="AZ96" i="1"/>
  <c r="N157" i="1"/>
  <c r="O157" i="1"/>
  <c r="P157" i="1"/>
  <c r="Q157" i="1"/>
  <c r="R157" i="1"/>
  <c r="S157" i="1"/>
  <c r="T157" i="1"/>
  <c r="U157" i="1"/>
  <c r="V157" i="1"/>
  <c r="X157" i="1"/>
  <c r="Y157" i="1"/>
  <c r="Z157" i="1"/>
  <c r="AA157" i="1"/>
  <c r="AB157" i="1"/>
  <c r="AC157" i="1"/>
  <c r="AE157" i="1"/>
  <c r="AG157" i="1"/>
  <c r="F157" i="1"/>
  <c r="G157" i="1"/>
  <c r="H157" i="1"/>
  <c r="I157" i="1"/>
  <c r="J157" i="1"/>
  <c r="K157" i="1"/>
  <c r="AI157" i="1"/>
  <c r="AJ157" i="1"/>
  <c r="AL157" i="1"/>
  <c r="AM157" i="1"/>
  <c r="AP157" i="1"/>
  <c r="AS157" i="1"/>
  <c r="AY157" i="1"/>
  <c r="AZ157" i="1"/>
  <c r="N173" i="1"/>
  <c r="O173" i="1"/>
  <c r="P173" i="1"/>
  <c r="Q173" i="1"/>
  <c r="R173" i="1"/>
  <c r="S173" i="1"/>
  <c r="T173" i="1"/>
  <c r="U173" i="1"/>
  <c r="V173" i="1"/>
  <c r="X173" i="1"/>
  <c r="Y173" i="1"/>
  <c r="Z173" i="1"/>
  <c r="AA173" i="1"/>
  <c r="AB173" i="1"/>
  <c r="AC173" i="1"/>
  <c r="AE173" i="1"/>
  <c r="AG173" i="1"/>
  <c r="AJ173" i="1"/>
  <c r="AM173" i="1"/>
  <c r="AP173" i="1"/>
  <c r="AS173" i="1"/>
  <c r="AY173" i="1"/>
  <c r="AZ173" i="1"/>
  <c r="N136" i="1"/>
  <c r="O136" i="1"/>
  <c r="P136" i="1"/>
  <c r="Q136" i="1"/>
  <c r="R136" i="1"/>
  <c r="S136" i="1"/>
  <c r="T136" i="1"/>
  <c r="U136" i="1"/>
  <c r="V136" i="1"/>
  <c r="X136" i="1"/>
  <c r="Y136" i="1"/>
  <c r="Z136" i="1"/>
  <c r="AA136" i="1"/>
  <c r="AB136" i="1"/>
  <c r="AC136" i="1"/>
  <c r="AE136" i="1"/>
  <c r="AG136" i="1"/>
  <c r="F136" i="1"/>
  <c r="G136" i="1"/>
  <c r="H136" i="1"/>
  <c r="I136" i="1"/>
  <c r="J136" i="1"/>
  <c r="K136" i="1"/>
  <c r="AI136" i="1"/>
  <c r="AJ136" i="1"/>
  <c r="AL136" i="1"/>
  <c r="AM136" i="1"/>
  <c r="AP136" i="1"/>
  <c r="AS136" i="1"/>
  <c r="AY136" i="1"/>
  <c r="AZ136" i="1"/>
  <c r="N21" i="1"/>
  <c r="O21" i="1"/>
  <c r="P21" i="1"/>
  <c r="Q21" i="1"/>
  <c r="R21" i="1"/>
  <c r="S21" i="1"/>
  <c r="T21" i="1"/>
  <c r="U21" i="1"/>
  <c r="V21" i="1"/>
  <c r="X21" i="1"/>
  <c r="Y21" i="1"/>
  <c r="Z21" i="1"/>
  <c r="AA21" i="1"/>
  <c r="AB21" i="1"/>
  <c r="AC21" i="1"/>
  <c r="AE21" i="1"/>
  <c r="AG21" i="1"/>
  <c r="F21" i="1"/>
  <c r="G21" i="1"/>
  <c r="H21" i="1"/>
  <c r="I21" i="1"/>
  <c r="J21" i="1"/>
  <c r="K21" i="1"/>
  <c r="AI21" i="1"/>
  <c r="AJ21" i="1"/>
  <c r="AL21" i="1"/>
  <c r="AM21" i="1"/>
  <c r="AP21" i="1"/>
  <c r="AS21" i="1"/>
  <c r="AY21" i="1"/>
  <c r="AZ21" i="1"/>
  <c r="N11" i="1"/>
  <c r="O11" i="1"/>
  <c r="P11" i="1"/>
  <c r="Q11" i="1"/>
  <c r="R11" i="1"/>
  <c r="S11" i="1"/>
  <c r="T11" i="1"/>
  <c r="U11" i="1"/>
  <c r="V11" i="1"/>
  <c r="X11" i="1"/>
  <c r="Y11" i="1"/>
  <c r="Z11" i="1"/>
  <c r="AA11" i="1"/>
  <c r="AB11" i="1"/>
  <c r="AC11" i="1"/>
  <c r="AE11" i="1"/>
  <c r="AG11" i="1"/>
  <c r="F11" i="1"/>
  <c r="G11" i="1"/>
  <c r="H11" i="1"/>
  <c r="I11" i="1"/>
  <c r="J11" i="1"/>
  <c r="K11" i="1"/>
  <c r="AI11" i="1"/>
  <c r="AJ11" i="1"/>
  <c r="AL11" i="1"/>
  <c r="AM11" i="1"/>
  <c r="AO11" i="1"/>
  <c r="AP11" i="1"/>
  <c r="AR11" i="1"/>
  <c r="AS11" i="1"/>
  <c r="AZ11" i="1"/>
  <c r="N95" i="1"/>
  <c r="O95" i="1"/>
  <c r="P95" i="1"/>
  <c r="Q95" i="1"/>
  <c r="R95" i="1"/>
  <c r="S95" i="1"/>
  <c r="T95" i="1"/>
  <c r="U95" i="1"/>
  <c r="V95" i="1"/>
  <c r="X95" i="1"/>
  <c r="Y95" i="1"/>
  <c r="Z95" i="1"/>
  <c r="AA95" i="1"/>
  <c r="AB95" i="1"/>
  <c r="AC95" i="1"/>
  <c r="AE95" i="1"/>
  <c r="AG95" i="1"/>
  <c r="F95" i="1"/>
  <c r="G95" i="1"/>
  <c r="H95" i="1"/>
  <c r="I95" i="1"/>
  <c r="J95" i="1"/>
  <c r="K95" i="1"/>
  <c r="AI95" i="1"/>
  <c r="AJ95" i="1"/>
  <c r="AL95" i="1"/>
  <c r="AM95" i="1"/>
  <c r="AO95" i="1"/>
  <c r="AP95" i="1"/>
  <c r="AR95" i="1"/>
  <c r="AS95" i="1"/>
  <c r="AY95" i="1"/>
  <c r="AZ95" i="1"/>
  <c r="N20" i="1"/>
  <c r="O20" i="1"/>
  <c r="P20" i="1"/>
  <c r="Q20" i="1"/>
  <c r="R20" i="1"/>
  <c r="S20" i="1"/>
  <c r="T20" i="1"/>
  <c r="U20" i="1"/>
  <c r="V20" i="1"/>
  <c r="X20" i="1"/>
  <c r="Y20" i="1"/>
  <c r="Z20" i="1"/>
  <c r="AA20" i="1"/>
  <c r="AB20" i="1"/>
  <c r="AC20" i="1"/>
  <c r="AE20" i="1"/>
  <c r="AG20" i="1"/>
  <c r="F20" i="1"/>
  <c r="G20" i="1"/>
  <c r="H20" i="1"/>
  <c r="I20" i="1"/>
  <c r="J20" i="1"/>
  <c r="K20" i="1"/>
  <c r="AI20" i="1"/>
  <c r="AJ20" i="1"/>
  <c r="AL20" i="1"/>
  <c r="AM20" i="1"/>
  <c r="AP20" i="1"/>
  <c r="AS20" i="1"/>
  <c r="AY20" i="1"/>
  <c r="AZ20" i="1"/>
  <c r="N172" i="1"/>
  <c r="O172" i="1"/>
  <c r="P172" i="1"/>
  <c r="Q172" i="1"/>
  <c r="R172" i="1"/>
  <c r="S172" i="1"/>
  <c r="T172" i="1"/>
  <c r="U172" i="1"/>
  <c r="V172" i="1"/>
  <c r="X172" i="1"/>
  <c r="Y172" i="1"/>
  <c r="Z172" i="1"/>
  <c r="AA172" i="1"/>
  <c r="AB172" i="1"/>
  <c r="AC172" i="1"/>
  <c r="AE172" i="1"/>
  <c r="AG172" i="1"/>
  <c r="F172" i="1"/>
  <c r="G172" i="1"/>
  <c r="H172" i="1"/>
  <c r="I172" i="1"/>
  <c r="J172" i="1"/>
  <c r="K172" i="1"/>
  <c r="AI172" i="1"/>
  <c r="AJ172" i="1"/>
  <c r="AL172" i="1"/>
  <c r="AM172" i="1"/>
  <c r="AP172" i="1"/>
  <c r="AS172" i="1"/>
  <c r="AY172" i="1"/>
  <c r="AZ172" i="1"/>
  <c r="N45" i="1"/>
  <c r="O45" i="1"/>
  <c r="P45" i="1"/>
  <c r="Q45" i="1"/>
  <c r="R45" i="1"/>
  <c r="S45" i="1"/>
  <c r="T45" i="1"/>
  <c r="U45" i="1"/>
  <c r="V45" i="1"/>
  <c r="X45" i="1"/>
  <c r="Y45" i="1"/>
  <c r="Z45" i="1"/>
  <c r="AA45" i="1"/>
  <c r="AB45" i="1"/>
  <c r="AC45" i="1"/>
  <c r="AE45" i="1"/>
  <c r="AG45" i="1"/>
  <c r="F45" i="1"/>
  <c r="G45" i="1"/>
  <c r="H45" i="1"/>
  <c r="I45" i="1"/>
  <c r="J45" i="1"/>
  <c r="K45" i="1"/>
  <c r="AI45" i="1"/>
  <c r="AJ45" i="1"/>
  <c r="AL45" i="1"/>
  <c r="AM45" i="1"/>
  <c r="AO45" i="1"/>
  <c r="AP45" i="1"/>
  <c r="AS45" i="1"/>
  <c r="AY45" i="1"/>
  <c r="AZ45" i="1"/>
  <c r="N200" i="1"/>
  <c r="O200" i="1"/>
  <c r="P200" i="1"/>
  <c r="Q200" i="1"/>
  <c r="R200" i="1"/>
  <c r="S200" i="1"/>
  <c r="T200" i="1"/>
  <c r="U200" i="1"/>
  <c r="V200" i="1"/>
  <c r="X200" i="1"/>
  <c r="Y200" i="1"/>
  <c r="Z200" i="1"/>
  <c r="AA200" i="1"/>
  <c r="AB200" i="1"/>
  <c r="AC200" i="1"/>
  <c r="AE200" i="1"/>
  <c r="AG200" i="1"/>
  <c r="AJ200" i="1"/>
  <c r="AM200" i="1"/>
  <c r="AP200" i="1"/>
  <c r="AS200" i="1"/>
  <c r="AY200" i="1"/>
  <c r="AZ200" i="1"/>
  <c r="N120" i="1"/>
  <c r="O120" i="1"/>
  <c r="P120" i="1"/>
  <c r="Q120" i="1"/>
  <c r="R120" i="1"/>
  <c r="S120" i="1"/>
  <c r="T120" i="1"/>
  <c r="U120" i="1"/>
  <c r="V120" i="1"/>
  <c r="X120" i="1"/>
  <c r="Y120" i="1"/>
  <c r="Z120" i="1"/>
  <c r="AA120" i="1"/>
  <c r="AB120" i="1"/>
  <c r="AC120" i="1"/>
  <c r="AE120" i="1"/>
  <c r="AG120" i="1"/>
  <c r="F120" i="1"/>
  <c r="G120" i="1"/>
  <c r="H120" i="1"/>
  <c r="I120" i="1"/>
  <c r="J120" i="1"/>
  <c r="K120" i="1"/>
  <c r="AI120" i="1"/>
  <c r="AJ120" i="1"/>
  <c r="AL120" i="1"/>
  <c r="AM120" i="1"/>
  <c r="AP120" i="1"/>
  <c r="AR120" i="1"/>
  <c r="AS120" i="1"/>
  <c r="AY120" i="1"/>
  <c r="AZ120" i="1"/>
  <c r="N72" i="1"/>
  <c r="O72" i="1"/>
  <c r="P72" i="1"/>
  <c r="Q72" i="1"/>
  <c r="R72" i="1"/>
  <c r="S72" i="1"/>
  <c r="T72" i="1"/>
  <c r="U72" i="1"/>
  <c r="V72" i="1"/>
  <c r="X72" i="1"/>
  <c r="Y72" i="1"/>
  <c r="Z72" i="1"/>
  <c r="AA72" i="1"/>
  <c r="AB72" i="1"/>
  <c r="AC72" i="1"/>
  <c r="AE72" i="1"/>
  <c r="AG72" i="1"/>
  <c r="F72" i="1"/>
  <c r="G72" i="1"/>
  <c r="H72" i="1"/>
  <c r="I72" i="1"/>
  <c r="J72" i="1"/>
  <c r="K72" i="1"/>
  <c r="AI72" i="1"/>
  <c r="AJ72" i="1"/>
  <c r="AL72" i="1"/>
  <c r="AM72" i="1"/>
  <c r="AO72" i="1"/>
  <c r="AP72" i="1"/>
  <c r="AR72" i="1"/>
  <c r="AS72" i="1"/>
  <c r="AY72" i="1"/>
  <c r="AZ72" i="1"/>
  <c r="N94" i="1"/>
  <c r="O94" i="1"/>
  <c r="P94" i="1"/>
  <c r="Q94" i="1"/>
  <c r="R94" i="1"/>
  <c r="S94" i="1"/>
  <c r="T94" i="1"/>
  <c r="U94" i="1"/>
  <c r="V94" i="1"/>
  <c r="X94" i="1"/>
  <c r="Y94" i="1"/>
  <c r="Z94" i="1"/>
  <c r="AA94" i="1"/>
  <c r="AB94" i="1"/>
  <c r="AC94" i="1"/>
  <c r="AE94" i="1"/>
  <c r="AG94" i="1"/>
  <c r="F94" i="1"/>
  <c r="G94" i="1"/>
  <c r="H94" i="1"/>
  <c r="I94" i="1"/>
  <c r="J94" i="1"/>
  <c r="K94" i="1"/>
  <c r="AI94" i="1"/>
  <c r="AJ94" i="1"/>
  <c r="AL94" i="1"/>
  <c r="AM94" i="1"/>
  <c r="AP94" i="1"/>
  <c r="AS94" i="1"/>
  <c r="AY94" i="1"/>
  <c r="AZ94" i="1"/>
  <c r="N135" i="1"/>
  <c r="O135" i="1"/>
  <c r="P135" i="1"/>
  <c r="Q135" i="1"/>
  <c r="R135" i="1"/>
  <c r="S135" i="1"/>
  <c r="T135" i="1"/>
  <c r="U135" i="1"/>
  <c r="V135" i="1"/>
  <c r="X135" i="1"/>
  <c r="Y135" i="1"/>
  <c r="Z135" i="1"/>
  <c r="AA135" i="1"/>
  <c r="AB135" i="1"/>
  <c r="AC135" i="1"/>
  <c r="AE135" i="1"/>
  <c r="AG135" i="1"/>
  <c r="AJ135" i="1"/>
  <c r="AM135" i="1"/>
  <c r="AP135" i="1"/>
  <c r="AS135" i="1"/>
  <c r="AY135" i="1"/>
  <c r="AZ135" i="1"/>
  <c r="N119" i="1"/>
  <c r="O119" i="1"/>
  <c r="P119" i="1"/>
  <c r="Q119" i="1"/>
  <c r="R119" i="1"/>
  <c r="S119" i="1"/>
  <c r="T119" i="1"/>
  <c r="U119" i="1"/>
  <c r="V119" i="1"/>
  <c r="X119" i="1"/>
  <c r="Y119" i="1"/>
  <c r="Z119" i="1"/>
  <c r="AA119" i="1"/>
  <c r="AB119" i="1"/>
  <c r="AC119" i="1"/>
  <c r="AE119" i="1"/>
  <c r="AG119" i="1"/>
  <c r="F119" i="1"/>
  <c r="G119" i="1"/>
  <c r="H119" i="1"/>
  <c r="I119" i="1"/>
  <c r="J119" i="1"/>
  <c r="K119" i="1"/>
  <c r="AI119" i="1"/>
  <c r="AJ119" i="1"/>
  <c r="AL119" i="1"/>
  <c r="AM119" i="1"/>
  <c r="AP119" i="1"/>
  <c r="AS119" i="1"/>
  <c r="AY119" i="1"/>
  <c r="AZ119" i="1"/>
  <c r="N10" i="1"/>
  <c r="O10" i="1"/>
  <c r="P10" i="1"/>
  <c r="Q10" i="1"/>
  <c r="R10" i="1"/>
  <c r="S10" i="1"/>
  <c r="T10" i="1"/>
  <c r="U10" i="1"/>
  <c r="V10" i="1"/>
  <c r="X10" i="1"/>
  <c r="Y10" i="1"/>
  <c r="Z10" i="1"/>
  <c r="AA10" i="1"/>
  <c r="AB10" i="1"/>
  <c r="AC10" i="1"/>
  <c r="AE10" i="1"/>
  <c r="AG10" i="1"/>
  <c r="F10" i="1"/>
  <c r="G10" i="1"/>
  <c r="H10" i="1"/>
  <c r="I10" i="1"/>
  <c r="J10" i="1"/>
  <c r="K10" i="1"/>
  <c r="AI10" i="1"/>
  <c r="AJ10" i="1"/>
  <c r="AL10" i="1"/>
  <c r="AM10" i="1"/>
  <c r="AO10" i="1"/>
  <c r="AP10" i="1"/>
  <c r="AR10" i="1"/>
  <c r="AS10" i="1"/>
  <c r="AZ10" i="1"/>
  <c r="N156" i="1"/>
  <c r="O156" i="1"/>
  <c r="P156" i="1"/>
  <c r="Q156" i="1"/>
  <c r="R156" i="1"/>
  <c r="S156" i="1"/>
  <c r="T156" i="1"/>
  <c r="U156" i="1"/>
  <c r="V156" i="1"/>
  <c r="X156" i="1"/>
  <c r="Y156" i="1"/>
  <c r="Z156" i="1"/>
  <c r="AA156" i="1"/>
  <c r="AB156" i="1"/>
  <c r="AC156" i="1"/>
  <c r="AE156" i="1"/>
  <c r="AG156" i="1"/>
  <c r="F156" i="1"/>
  <c r="G156" i="1"/>
  <c r="H156" i="1"/>
  <c r="I156" i="1"/>
  <c r="J156" i="1"/>
  <c r="K156" i="1"/>
  <c r="AI156" i="1"/>
  <c r="AJ156" i="1"/>
  <c r="AL156" i="1"/>
  <c r="AM156" i="1"/>
  <c r="AP156" i="1"/>
  <c r="AS156" i="1"/>
  <c r="AY156" i="1"/>
  <c r="AZ156" i="1"/>
  <c r="N93" i="1"/>
  <c r="O93" i="1"/>
  <c r="P93" i="1"/>
  <c r="Q93" i="1"/>
  <c r="R93" i="1"/>
  <c r="S93" i="1"/>
  <c r="T93" i="1"/>
  <c r="U93" i="1"/>
  <c r="V93" i="1"/>
  <c r="X93" i="1"/>
  <c r="Y93" i="1"/>
  <c r="Z93" i="1"/>
  <c r="AA93" i="1"/>
  <c r="AB93" i="1"/>
  <c r="AC93" i="1"/>
  <c r="AE93" i="1"/>
  <c r="AG93" i="1"/>
  <c r="F93" i="1"/>
  <c r="G93" i="1"/>
  <c r="H93" i="1"/>
  <c r="I93" i="1"/>
  <c r="J93" i="1"/>
  <c r="K93" i="1"/>
  <c r="AI93" i="1"/>
  <c r="AJ93" i="1"/>
  <c r="AL93" i="1"/>
  <c r="AM93" i="1"/>
  <c r="AP93" i="1"/>
  <c r="AS93" i="1"/>
  <c r="AZ93" i="1"/>
  <c r="N155" i="1"/>
  <c r="O155" i="1"/>
  <c r="P155" i="1"/>
  <c r="Q155" i="1"/>
  <c r="R155" i="1"/>
  <c r="S155" i="1"/>
  <c r="T155" i="1"/>
  <c r="U155" i="1"/>
  <c r="V155" i="1"/>
  <c r="X155" i="1"/>
  <c r="Y155" i="1"/>
  <c r="Z155" i="1"/>
  <c r="AA155" i="1"/>
  <c r="AB155" i="1"/>
  <c r="AC155" i="1"/>
  <c r="AE155" i="1"/>
  <c r="AG155" i="1"/>
  <c r="F155" i="1"/>
  <c r="G155" i="1"/>
  <c r="H155" i="1"/>
  <c r="I155" i="1"/>
  <c r="J155" i="1"/>
  <c r="K155" i="1"/>
  <c r="AI155" i="1"/>
  <c r="AJ155" i="1"/>
  <c r="AL155" i="1"/>
  <c r="AM155" i="1"/>
  <c r="AP155" i="1"/>
  <c r="AS155" i="1"/>
  <c r="AY155" i="1"/>
  <c r="AZ155" i="1"/>
  <c r="N4" i="1"/>
  <c r="O4" i="1"/>
  <c r="P4" i="1"/>
  <c r="Q4" i="1"/>
  <c r="R4" i="1"/>
  <c r="S4" i="1"/>
  <c r="T4" i="1"/>
  <c r="U4" i="1"/>
  <c r="V4" i="1"/>
  <c r="X4" i="1"/>
  <c r="Y4" i="1"/>
  <c r="Z4" i="1"/>
  <c r="AA4" i="1"/>
  <c r="AB4" i="1"/>
  <c r="AC4" i="1"/>
  <c r="AE4" i="1"/>
  <c r="AG4" i="1"/>
  <c r="F4" i="1"/>
  <c r="G4" i="1"/>
  <c r="H4" i="1"/>
  <c r="I4" i="1"/>
  <c r="J4" i="1"/>
  <c r="K4" i="1"/>
  <c r="AI4" i="1"/>
  <c r="AJ4" i="1"/>
  <c r="AL4" i="1"/>
  <c r="AM4" i="1"/>
  <c r="AO4" i="1"/>
  <c r="AP4" i="1"/>
  <c r="AS4" i="1"/>
  <c r="AZ4" i="1"/>
  <c r="N118" i="1"/>
  <c r="O118" i="1"/>
  <c r="P118" i="1"/>
  <c r="Q118" i="1"/>
  <c r="R118" i="1"/>
  <c r="S118" i="1"/>
  <c r="T118" i="1"/>
  <c r="U118" i="1"/>
  <c r="V118" i="1"/>
  <c r="X118" i="1"/>
  <c r="Y118" i="1"/>
  <c r="Z118" i="1"/>
  <c r="AA118" i="1"/>
  <c r="AB118" i="1"/>
  <c r="AC118" i="1"/>
  <c r="AE118" i="1"/>
  <c r="AG118" i="1"/>
  <c r="F118" i="1"/>
  <c r="G118" i="1"/>
  <c r="H118" i="1"/>
  <c r="I118" i="1"/>
  <c r="J118" i="1"/>
  <c r="K118" i="1"/>
  <c r="AI118" i="1"/>
  <c r="AJ118" i="1"/>
  <c r="AL118" i="1"/>
  <c r="AM118" i="1"/>
  <c r="AO118" i="1"/>
  <c r="AP118" i="1"/>
  <c r="AR118" i="1"/>
  <c r="AS118" i="1"/>
  <c r="AY118" i="1"/>
  <c r="AZ118" i="1"/>
  <c r="N44" i="1"/>
  <c r="O44" i="1"/>
  <c r="P44" i="1"/>
  <c r="Q44" i="1"/>
  <c r="R44" i="1"/>
  <c r="S44" i="1"/>
  <c r="T44" i="1"/>
  <c r="U44" i="1"/>
  <c r="V44" i="1"/>
  <c r="X44" i="1"/>
  <c r="Y44" i="1"/>
  <c r="Z44" i="1"/>
  <c r="AA44" i="1"/>
  <c r="AB44" i="1"/>
  <c r="AC44" i="1"/>
  <c r="AE44" i="1"/>
  <c r="AG44" i="1"/>
  <c r="F44" i="1"/>
  <c r="G44" i="1"/>
  <c r="H44" i="1"/>
  <c r="I44" i="1"/>
  <c r="J44" i="1"/>
  <c r="K44" i="1"/>
  <c r="AI44" i="1"/>
  <c r="AJ44" i="1"/>
  <c r="AL44" i="1"/>
  <c r="AM44" i="1"/>
  <c r="AP44" i="1"/>
  <c r="AS44" i="1"/>
  <c r="AZ44" i="1"/>
  <c r="N117" i="1"/>
  <c r="O117" i="1"/>
  <c r="P117" i="1"/>
  <c r="Q117" i="1"/>
  <c r="R117" i="1"/>
  <c r="S117" i="1"/>
  <c r="T117" i="1"/>
  <c r="U117" i="1"/>
  <c r="V117" i="1"/>
  <c r="X117" i="1"/>
  <c r="Y117" i="1"/>
  <c r="Z117" i="1"/>
  <c r="AA117" i="1"/>
  <c r="AB117" i="1"/>
  <c r="AC117" i="1"/>
  <c r="AE117" i="1"/>
  <c r="AG117" i="1"/>
  <c r="F117" i="1"/>
  <c r="G117" i="1"/>
  <c r="H117" i="1"/>
  <c r="I117" i="1"/>
  <c r="J117" i="1"/>
  <c r="K117" i="1"/>
  <c r="AI117" i="1"/>
  <c r="AJ117" i="1"/>
  <c r="AM117" i="1"/>
  <c r="AO117" i="1"/>
  <c r="AP117" i="1"/>
  <c r="AR117" i="1"/>
  <c r="AS117" i="1"/>
  <c r="AY117" i="1"/>
  <c r="AZ117" i="1"/>
  <c r="N19" i="1"/>
  <c r="O19" i="1"/>
  <c r="P19" i="1"/>
  <c r="Q19" i="1"/>
  <c r="R19" i="1"/>
  <c r="S19" i="1"/>
  <c r="T19" i="1"/>
  <c r="U19" i="1"/>
  <c r="V19" i="1"/>
  <c r="X19" i="1"/>
  <c r="Y19" i="1"/>
  <c r="Z19" i="1"/>
  <c r="AA19" i="1"/>
  <c r="AB19" i="1"/>
  <c r="AC19" i="1"/>
  <c r="AE19" i="1"/>
  <c r="AG19" i="1"/>
  <c r="F19" i="1"/>
  <c r="G19" i="1"/>
  <c r="H19" i="1"/>
  <c r="I19" i="1"/>
  <c r="J19" i="1"/>
  <c r="K19" i="1"/>
  <c r="AI19" i="1"/>
  <c r="AJ19" i="1"/>
  <c r="AL19" i="1"/>
  <c r="AM19" i="1"/>
  <c r="AP19" i="1"/>
  <c r="AS19" i="1"/>
  <c r="AZ19" i="1"/>
  <c r="N154" i="1"/>
  <c r="O154" i="1"/>
  <c r="P154" i="1"/>
  <c r="Q154" i="1"/>
  <c r="R154" i="1"/>
  <c r="S154" i="1"/>
  <c r="T154" i="1"/>
  <c r="U154" i="1"/>
  <c r="V154" i="1"/>
  <c r="X154" i="1"/>
  <c r="Y154" i="1"/>
  <c r="Z154" i="1"/>
  <c r="AA154" i="1"/>
  <c r="AB154" i="1"/>
  <c r="AC154" i="1"/>
  <c r="AE154" i="1"/>
  <c r="AG154" i="1"/>
  <c r="F154" i="1"/>
  <c r="G154" i="1"/>
  <c r="H154" i="1"/>
  <c r="I154" i="1"/>
  <c r="J154" i="1"/>
  <c r="K154" i="1"/>
  <c r="AI154" i="1"/>
  <c r="AJ154" i="1"/>
  <c r="AL154" i="1"/>
  <c r="AM154" i="1"/>
  <c r="AP154" i="1"/>
  <c r="AS154" i="1"/>
  <c r="AY154" i="1"/>
  <c r="AZ154" i="1"/>
  <c r="N9" i="1"/>
  <c r="O9" i="1"/>
  <c r="P9" i="1"/>
  <c r="Q9" i="1"/>
  <c r="R9" i="1"/>
  <c r="S9" i="1"/>
  <c r="T9" i="1"/>
  <c r="U9" i="1"/>
  <c r="V9" i="1"/>
  <c r="X9" i="1"/>
  <c r="Y9" i="1"/>
  <c r="Z9" i="1"/>
  <c r="AA9" i="1"/>
  <c r="AB9" i="1"/>
  <c r="AC9" i="1"/>
  <c r="AE9" i="1"/>
  <c r="AG9" i="1"/>
  <c r="F9" i="1"/>
  <c r="G9" i="1"/>
  <c r="H9" i="1"/>
  <c r="I9" i="1"/>
  <c r="J9" i="1"/>
  <c r="K9" i="1"/>
  <c r="AI9" i="1"/>
  <c r="AJ9" i="1"/>
  <c r="AL9" i="1"/>
  <c r="AM9" i="1"/>
  <c r="AP9" i="1"/>
  <c r="AS9" i="1"/>
  <c r="AZ9" i="1"/>
  <c r="N31" i="1"/>
  <c r="O31" i="1"/>
  <c r="P31" i="1"/>
  <c r="Q31" i="1"/>
  <c r="R31" i="1"/>
  <c r="S31" i="1"/>
  <c r="T31" i="1"/>
  <c r="U31" i="1"/>
  <c r="V31" i="1"/>
  <c r="X31" i="1"/>
  <c r="Y31" i="1"/>
  <c r="Z31" i="1"/>
  <c r="AA31" i="1"/>
  <c r="AB31" i="1"/>
  <c r="AC31" i="1"/>
  <c r="AE31" i="1"/>
  <c r="AG31" i="1"/>
  <c r="F31" i="1"/>
  <c r="G31" i="1"/>
  <c r="H31" i="1"/>
  <c r="I31" i="1"/>
  <c r="J31" i="1"/>
  <c r="K31" i="1"/>
  <c r="AI31" i="1"/>
  <c r="AJ31" i="1"/>
  <c r="AL31" i="1"/>
  <c r="AM31" i="1"/>
  <c r="AP31" i="1"/>
  <c r="AS31" i="1"/>
  <c r="AY31" i="1"/>
  <c r="AZ31" i="1"/>
  <c r="N134" i="1"/>
  <c r="O134" i="1"/>
  <c r="P134" i="1"/>
  <c r="Q134" i="1"/>
  <c r="R134" i="1"/>
  <c r="S134" i="1"/>
  <c r="T134" i="1"/>
  <c r="U134" i="1"/>
  <c r="V134" i="1"/>
  <c r="X134" i="1"/>
  <c r="Y134" i="1"/>
  <c r="Z134" i="1"/>
  <c r="AA134" i="1"/>
  <c r="AB134" i="1"/>
  <c r="AC134" i="1"/>
  <c r="AE134" i="1"/>
  <c r="AG134" i="1"/>
  <c r="AJ134" i="1"/>
  <c r="AM134" i="1"/>
  <c r="AP134" i="1"/>
  <c r="AS134" i="1"/>
  <c r="AY134" i="1"/>
  <c r="AZ134" i="1"/>
  <c r="N153" i="1"/>
  <c r="O153" i="1"/>
  <c r="P153" i="1"/>
  <c r="Q153" i="1"/>
  <c r="R153" i="1"/>
  <c r="S153" i="1"/>
  <c r="T153" i="1"/>
  <c r="U153" i="1"/>
  <c r="V153" i="1"/>
  <c r="X153" i="1"/>
  <c r="Y153" i="1"/>
  <c r="Z153" i="1"/>
  <c r="AA153" i="1"/>
  <c r="AB153" i="1"/>
  <c r="AC153" i="1"/>
  <c r="AE153" i="1"/>
  <c r="AG153" i="1"/>
  <c r="F153" i="1"/>
  <c r="G153" i="1"/>
  <c r="H153" i="1"/>
  <c r="I153" i="1"/>
  <c r="J153" i="1"/>
  <c r="K153" i="1"/>
  <c r="AI153" i="1"/>
  <c r="AJ153" i="1"/>
  <c r="AL153" i="1"/>
  <c r="AM153" i="1"/>
  <c r="AP153" i="1"/>
  <c r="AS153" i="1"/>
  <c r="AY153" i="1"/>
  <c r="AZ153" i="1"/>
  <c r="N43" i="1"/>
  <c r="O43" i="1"/>
  <c r="P43" i="1"/>
  <c r="Q43" i="1"/>
  <c r="R43" i="1"/>
  <c r="S43" i="1"/>
  <c r="T43" i="1"/>
  <c r="U43" i="1"/>
  <c r="V43" i="1"/>
  <c r="X43" i="1"/>
  <c r="Y43" i="1"/>
  <c r="Z43" i="1"/>
  <c r="AA43" i="1"/>
  <c r="AB43" i="1"/>
  <c r="AC43" i="1"/>
  <c r="AE43" i="1"/>
  <c r="AG43" i="1"/>
  <c r="F43" i="1"/>
  <c r="G43" i="1"/>
  <c r="H43" i="1"/>
  <c r="I43" i="1"/>
  <c r="J43" i="1"/>
  <c r="K43" i="1"/>
  <c r="AI43" i="1"/>
  <c r="AJ43" i="1"/>
  <c r="AL43" i="1"/>
  <c r="AM43" i="1"/>
  <c r="AP43" i="1"/>
  <c r="AS43" i="1"/>
  <c r="AY43" i="1"/>
  <c r="AZ43" i="1"/>
  <c r="N71" i="1"/>
  <c r="O71" i="1"/>
  <c r="P71" i="1"/>
  <c r="Q71" i="1"/>
  <c r="R71" i="1"/>
  <c r="S71" i="1"/>
  <c r="T71" i="1"/>
  <c r="U71" i="1"/>
  <c r="V71" i="1"/>
  <c r="X71" i="1"/>
  <c r="Y71" i="1"/>
  <c r="Z71" i="1"/>
  <c r="AA71" i="1"/>
  <c r="AB71" i="1"/>
  <c r="AC71" i="1"/>
  <c r="AE71" i="1"/>
  <c r="AG71" i="1"/>
  <c r="F71" i="1"/>
  <c r="G71" i="1"/>
  <c r="H71" i="1"/>
  <c r="I71" i="1"/>
  <c r="J71" i="1"/>
  <c r="K71" i="1"/>
  <c r="AI71" i="1"/>
  <c r="AJ71" i="1"/>
  <c r="AL71" i="1"/>
  <c r="AM71" i="1"/>
  <c r="AO71" i="1"/>
  <c r="AP71" i="1"/>
  <c r="AR71" i="1"/>
  <c r="AS71" i="1"/>
  <c r="AY71" i="1"/>
  <c r="AZ71" i="1"/>
  <c r="N30" i="1"/>
  <c r="O30" i="1"/>
  <c r="P30" i="1"/>
  <c r="Q30" i="1"/>
  <c r="R30" i="1"/>
  <c r="S30" i="1"/>
  <c r="T30" i="1"/>
  <c r="U30" i="1"/>
  <c r="V30" i="1"/>
  <c r="X30" i="1"/>
  <c r="Y30" i="1"/>
  <c r="Z30" i="1"/>
  <c r="AA30" i="1"/>
  <c r="AB30" i="1"/>
  <c r="AC30" i="1"/>
  <c r="AE30" i="1"/>
  <c r="AG30" i="1"/>
  <c r="F30" i="1"/>
  <c r="G30" i="1"/>
  <c r="H30" i="1"/>
  <c r="I30" i="1"/>
  <c r="J30" i="1"/>
  <c r="K30" i="1"/>
  <c r="AI30" i="1"/>
  <c r="AJ30" i="1"/>
  <c r="AL30" i="1"/>
  <c r="AM30" i="1"/>
  <c r="AO30" i="1"/>
  <c r="AP30" i="1"/>
  <c r="AR30" i="1"/>
  <c r="AS30" i="1"/>
  <c r="AY30" i="1"/>
  <c r="AZ30" i="1"/>
  <c r="N70" i="1"/>
  <c r="O70" i="1"/>
  <c r="P70" i="1"/>
  <c r="Q70" i="1"/>
  <c r="R70" i="1"/>
  <c r="S70" i="1"/>
  <c r="T70" i="1"/>
  <c r="U70" i="1"/>
  <c r="V70" i="1"/>
  <c r="X70" i="1"/>
  <c r="Y70" i="1"/>
  <c r="Z70" i="1"/>
  <c r="AA70" i="1"/>
  <c r="AB70" i="1"/>
  <c r="AC70" i="1"/>
  <c r="AE70" i="1"/>
  <c r="AG70" i="1"/>
  <c r="F70" i="1"/>
  <c r="G70" i="1"/>
  <c r="H70" i="1"/>
  <c r="I70" i="1"/>
  <c r="J70" i="1"/>
  <c r="K70" i="1"/>
  <c r="AI70" i="1"/>
  <c r="AJ70" i="1"/>
  <c r="AL70" i="1"/>
  <c r="AM70" i="1"/>
  <c r="AO70" i="1"/>
  <c r="AP70" i="1"/>
  <c r="AR70" i="1"/>
  <c r="AS70" i="1"/>
  <c r="AY70" i="1"/>
  <c r="AZ70" i="1"/>
  <c r="N69" i="1"/>
  <c r="O69" i="1"/>
  <c r="P69" i="1"/>
  <c r="Q69" i="1"/>
  <c r="R69" i="1"/>
  <c r="S69" i="1"/>
  <c r="T69" i="1"/>
  <c r="U69" i="1"/>
  <c r="V69" i="1"/>
  <c r="X69" i="1"/>
  <c r="Y69" i="1"/>
  <c r="Z69" i="1"/>
  <c r="AA69" i="1"/>
  <c r="AB69" i="1"/>
  <c r="AC69" i="1"/>
  <c r="AE69" i="1"/>
  <c r="AG69" i="1"/>
  <c r="F69" i="1"/>
  <c r="G69" i="1"/>
  <c r="H69" i="1"/>
  <c r="I69" i="1"/>
  <c r="J69" i="1"/>
  <c r="K69" i="1"/>
  <c r="AI69" i="1"/>
  <c r="AJ69" i="1"/>
  <c r="AL69" i="1"/>
  <c r="AM69" i="1"/>
  <c r="AO69" i="1"/>
  <c r="AP69" i="1"/>
  <c r="AR69" i="1"/>
  <c r="AS69" i="1"/>
  <c r="AY69" i="1"/>
  <c r="AZ69" i="1"/>
  <c r="N171" i="1"/>
  <c r="O171" i="1"/>
  <c r="P171" i="1"/>
  <c r="Q171" i="1"/>
  <c r="R171" i="1"/>
  <c r="S171" i="1"/>
  <c r="T171" i="1"/>
  <c r="U171" i="1"/>
  <c r="V171" i="1"/>
  <c r="X171" i="1"/>
  <c r="Y171" i="1"/>
  <c r="Z171" i="1"/>
  <c r="AA171" i="1"/>
  <c r="AB171" i="1"/>
  <c r="AC171" i="1"/>
  <c r="AE171" i="1"/>
  <c r="AG171" i="1"/>
  <c r="F171" i="1"/>
  <c r="G171" i="1"/>
  <c r="H171" i="1"/>
  <c r="I171" i="1"/>
  <c r="J171" i="1"/>
  <c r="K171" i="1"/>
  <c r="AI171" i="1"/>
  <c r="AJ171" i="1"/>
  <c r="AL171" i="1"/>
  <c r="AM171" i="1"/>
  <c r="AP171" i="1"/>
  <c r="AR171" i="1"/>
  <c r="AS171" i="1"/>
  <c r="AY171" i="1"/>
  <c r="AZ171" i="1"/>
  <c r="N152" i="1"/>
  <c r="O152" i="1"/>
  <c r="P152" i="1"/>
  <c r="Q152" i="1"/>
  <c r="R152" i="1"/>
  <c r="S152" i="1"/>
  <c r="T152" i="1"/>
  <c r="U152" i="1"/>
  <c r="V152" i="1"/>
  <c r="X152" i="1"/>
  <c r="Y152" i="1"/>
  <c r="Z152" i="1"/>
  <c r="AA152" i="1"/>
  <c r="AB152" i="1"/>
  <c r="AC152" i="1"/>
  <c r="AE152" i="1"/>
  <c r="AG152" i="1"/>
  <c r="F152" i="1"/>
  <c r="G152" i="1"/>
  <c r="H152" i="1"/>
  <c r="I152" i="1"/>
  <c r="J152" i="1"/>
  <c r="K152" i="1"/>
  <c r="AI152" i="1"/>
  <c r="AJ152" i="1"/>
  <c r="AL152" i="1"/>
  <c r="AM152" i="1"/>
  <c r="AP152" i="1"/>
  <c r="AS152" i="1"/>
  <c r="AY152" i="1"/>
  <c r="AZ152" i="1"/>
  <c r="N42" i="1"/>
  <c r="O42" i="1"/>
  <c r="P42" i="1"/>
  <c r="Q42" i="1"/>
  <c r="R42" i="1"/>
  <c r="S42" i="1"/>
  <c r="T42" i="1"/>
  <c r="U42" i="1"/>
  <c r="V42" i="1"/>
  <c r="X42" i="1"/>
  <c r="Y42" i="1"/>
  <c r="Z42" i="1"/>
  <c r="AA42" i="1"/>
  <c r="AB42" i="1"/>
  <c r="AC42" i="1"/>
  <c r="AE42" i="1"/>
  <c r="AG42" i="1"/>
  <c r="F42" i="1"/>
  <c r="G42" i="1"/>
  <c r="H42" i="1"/>
  <c r="I42" i="1"/>
  <c r="J42" i="1"/>
  <c r="K42" i="1"/>
  <c r="AI42" i="1"/>
  <c r="AJ42" i="1"/>
  <c r="AL42" i="1"/>
  <c r="AM42" i="1"/>
  <c r="AP42" i="1"/>
  <c r="AS42" i="1"/>
  <c r="AY42" i="1"/>
  <c r="AZ42" i="1"/>
  <c r="N41" i="1"/>
  <c r="O41" i="1"/>
  <c r="P41" i="1"/>
  <c r="Q41" i="1"/>
  <c r="R41" i="1"/>
  <c r="S41" i="1"/>
  <c r="T41" i="1"/>
  <c r="U41" i="1"/>
  <c r="V41" i="1"/>
  <c r="X41" i="1"/>
  <c r="Y41" i="1"/>
  <c r="Z41" i="1"/>
  <c r="AA41" i="1"/>
  <c r="AB41" i="1"/>
  <c r="AC41" i="1"/>
  <c r="AE41" i="1"/>
  <c r="AG41" i="1"/>
  <c r="F41" i="1"/>
  <c r="G41" i="1"/>
  <c r="H41" i="1"/>
  <c r="I41" i="1"/>
  <c r="J41" i="1"/>
  <c r="K41" i="1"/>
  <c r="AI41" i="1"/>
  <c r="AJ41" i="1"/>
  <c r="AL41" i="1"/>
  <c r="AM41" i="1"/>
  <c r="AP41" i="1"/>
  <c r="AS41" i="1"/>
  <c r="AY41" i="1"/>
  <c r="AZ41" i="1"/>
  <c r="N18" i="1"/>
  <c r="O18" i="1"/>
  <c r="P18" i="1"/>
  <c r="Q18" i="1"/>
  <c r="R18" i="1"/>
  <c r="S18" i="1"/>
  <c r="T18" i="1"/>
  <c r="U18" i="1"/>
  <c r="V18" i="1"/>
  <c r="X18" i="1"/>
  <c r="Y18" i="1"/>
  <c r="Z18" i="1"/>
  <c r="AA18" i="1"/>
  <c r="AB18" i="1"/>
  <c r="AC18" i="1"/>
  <c r="AE18" i="1"/>
  <c r="AG18" i="1"/>
  <c r="F18" i="1"/>
  <c r="G18" i="1"/>
  <c r="H18" i="1"/>
  <c r="I18" i="1"/>
  <c r="J18" i="1"/>
  <c r="K18" i="1"/>
  <c r="AI18" i="1"/>
  <c r="AJ18" i="1"/>
  <c r="AL18" i="1"/>
  <c r="AM18" i="1"/>
  <c r="AP18" i="1"/>
  <c r="AR18" i="1"/>
  <c r="AS18" i="1"/>
  <c r="AZ18" i="1"/>
  <c r="N151" i="1"/>
  <c r="O151" i="1"/>
  <c r="P151" i="1"/>
  <c r="Q151" i="1"/>
  <c r="R151" i="1"/>
  <c r="S151" i="1"/>
  <c r="T151" i="1"/>
  <c r="U151" i="1"/>
  <c r="V151" i="1"/>
  <c r="X151" i="1"/>
  <c r="Y151" i="1"/>
  <c r="Z151" i="1"/>
  <c r="AA151" i="1"/>
  <c r="AB151" i="1"/>
  <c r="AC151" i="1"/>
  <c r="AE151" i="1"/>
  <c r="AG151" i="1"/>
  <c r="F151" i="1"/>
  <c r="G151" i="1"/>
  <c r="H151" i="1"/>
  <c r="I151" i="1"/>
  <c r="J151" i="1"/>
  <c r="K151" i="1"/>
  <c r="AI151" i="1"/>
  <c r="AJ151" i="1"/>
  <c r="AP151" i="1"/>
  <c r="AS151" i="1"/>
  <c r="AY151" i="1"/>
  <c r="AZ151" i="1"/>
  <c r="N116" i="1"/>
  <c r="O116" i="1"/>
  <c r="P116" i="1"/>
  <c r="Q116" i="1"/>
  <c r="R116" i="1"/>
  <c r="S116" i="1"/>
  <c r="T116" i="1"/>
  <c r="U116" i="1"/>
  <c r="V116" i="1"/>
  <c r="X116" i="1"/>
  <c r="Y116" i="1"/>
  <c r="Z116" i="1"/>
  <c r="AA116" i="1"/>
  <c r="AB116" i="1"/>
  <c r="AC116" i="1"/>
  <c r="AE116" i="1"/>
  <c r="AG116" i="1"/>
  <c r="F116" i="1"/>
  <c r="G116" i="1"/>
  <c r="H116" i="1"/>
  <c r="I116" i="1"/>
  <c r="J116" i="1"/>
  <c r="K116" i="1"/>
  <c r="AI116" i="1"/>
  <c r="AJ116" i="1"/>
  <c r="AL116" i="1"/>
  <c r="AM116" i="1"/>
  <c r="AO116" i="1"/>
  <c r="AP116" i="1"/>
  <c r="AR116" i="1"/>
  <c r="AS116" i="1"/>
  <c r="AY116" i="1"/>
  <c r="AZ116" i="1"/>
  <c r="N29" i="1"/>
  <c r="O29" i="1"/>
  <c r="P29" i="1"/>
  <c r="Q29" i="1"/>
  <c r="R29" i="1"/>
  <c r="S29" i="1"/>
  <c r="T29" i="1"/>
  <c r="U29" i="1"/>
  <c r="V29" i="1"/>
  <c r="X29" i="1"/>
  <c r="Y29" i="1"/>
  <c r="Z29" i="1"/>
  <c r="AA29" i="1"/>
  <c r="AB29" i="1"/>
  <c r="AC29" i="1"/>
  <c r="AE29" i="1"/>
  <c r="AG29" i="1"/>
  <c r="F29" i="1"/>
  <c r="G29" i="1"/>
  <c r="H29" i="1"/>
  <c r="I29" i="1"/>
  <c r="J29" i="1"/>
  <c r="K29" i="1"/>
  <c r="AI29" i="1"/>
  <c r="AJ29" i="1"/>
  <c r="AL29" i="1"/>
  <c r="AM29" i="1"/>
  <c r="AP29" i="1"/>
  <c r="AS29" i="1"/>
  <c r="AY29" i="1"/>
  <c r="AZ29" i="1"/>
  <c r="N133" i="1"/>
  <c r="O133" i="1"/>
  <c r="P133" i="1"/>
  <c r="Q133" i="1"/>
  <c r="R133" i="1"/>
  <c r="S133" i="1"/>
  <c r="T133" i="1"/>
  <c r="U133" i="1"/>
  <c r="V133" i="1"/>
  <c r="X133" i="1"/>
  <c r="Y133" i="1"/>
  <c r="Z133" i="1"/>
  <c r="AA133" i="1"/>
  <c r="AB133" i="1"/>
  <c r="AC133" i="1"/>
  <c r="AE133" i="1"/>
  <c r="AG133" i="1"/>
  <c r="F133" i="1"/>
  <c r="G133" i="1"/>
  <c r="H133" i="1"/>
  <c r="I133" i="1"/>
  <c r="J133" i="1"/>
  <c r="K133" i="1"/>
  <c r="AI133" i="1"/>
  <c r="AJ133" i="1"/>
  <c r="AL133" i="1"/>
  <c r="AM133" i="1"/>
  <c r="AO133" i="1"/>
  <c r="AP133" i="1"/>
  <c r="AR133" i="1"/>
  <c r="AS133" i="1"/>
  <c r="AY133" i="1"/>
  <c r="AZ133" i="1"/>
  <c r="N40" i="1"/>
  <c r="O40" i="1"/>
  <c r="P40" i="1"/>
  <c r="Q40" i="1"/>
  <c r="R40" i="1"/>
  <c r="S40" i="1"/>
  <c r="T40" i="1"/>
  <c r="U40" i="1"/>
  <c r="V40" i="1"/>
  <c r="X40" i="1"/>
  <c r="Y40" i="1"/>
  <c r="Z40" i="1"/>
  <c r="AA40" i="1"/>
  <c r="AB40" i="1"/>
  <c r="AC40" i="1"/>
  <c r="AE40" i="1"/>
  <c r="AG40" i="1"/>
  <c r="F40" i="1"/>
  <c r="G40" i="1"/>
  <c r="H40" i="1"/>
  <c r="I40" i="1"/>
  <c r="J40" i="1"/>
  <c r="K40" i="1"/>
  <c r="AI40" i="1"/>
  <c r="AJ40" i="1"/>
  <c r="AL40" i="1"/>
  <c r="AM40" i="1"/>
  <c r="AO40" i="1"/>
  <c r="AP40" i="1"/>
  <c r="AR40" i="1"/>
  <c r="AS40" i="1"/>
  <c r="AY40" i="1"/>
  <c r="AZ40" i="1"/>
  <c r="N68" i="1"/>
  <c r="O68" i="1"/>
  <c r="P68" i="1"/>
  <c r="Q68" i="1"/>
  <c r="R68" i="1"/>
  <c r="S68" i="1"/>
  <c r="T68" i="1"/>
  <c r="U68" i="1"/>
  <c r="V68" i="1"/>
  <c r="X68" i="1"/>
  <c r="Y68" i="1"/>
  <c r="Z68" i="1"/>
  <c r="AA68" i="1"/>
  <c r="AB68" i="1"/>
  <c r="AC68" i="1"/>
  <c r="AE68" i="1"/>
  <c r="AG68" i="1"/>
  <c r="F68" i="1"/>
  <c r="G68" i="1"/>
  <c r="H68" i="1"/>
  <c r="I68" i="1"/>
  <c r="J68" i="1"/>
  <c r="K68" i="1"/>
  <c r="AI68" i="1"/>
  <c r="AJ68" i="1"/>
  <c r="AL68" i="1"/>
  <c r="AM68" i="1"/>
  <c r="AO68" i="1"/>
  <c r="AP68" i="1"/>
  <c r="AR68" i="1"/>
  <c r="AS68" i="1"/>
  <c r="AY68" i="1"/>
  <c r="AZ68" i="1"/>
  <c r="N28" i="1"/>
  <c r="O28" i="1"/>
  <c r="P28" i="1"/>
  <c r="Q28" i="1"/>
  <c r="R28" i="1"/>
  <c r="S28" i="1"/>
  <c r="T28" i="1"/>
  <c r="U28" i="1"/>
  <c r="V28" i="1"/>
  <c r="X28" i="1"/>
  <c r="Y28" i="1"/>
  <c r="Z28" i="1"/>
  <c r="AA28" i="1"/>
  <c r="AB28" i="1"/>
  <c r="AC28" i="1"/>
  <c r="AE28" i="1"/>
  <c r="AG28" i="1"/>
  <c r="F28" i="1"/>
  <c r="G28" i="1"/>
  <c r="H28" i="1"/>
  <c r="I28" i="1"/>
  <c r="J28" i="1"/>
  <c r="K28" i="1"/>
  <c r="AI28" i="1"/>
  <c r="AJ28" i="1"/>
  <c r="AL28" i="1"/>
  <c r="AM28" i="1"/>
  <c r="AP28" i="1"/>
  <c r="AR28" i="1"/>
  <c r="AS28" i="1"/>
  <c r="AY28" i="1"/>
  <c r="AZ28" i="1"/>
  <c r="N115" i="1"/>
  <c r="O115" i="1"/>
  <c r="P115" i="1"/>
  <c r="Q115" i="1"/>
  <c r="R115" i="1"/>
  <c r="S115" i="1"/>
  <c r="T115" i="1"/>
  <c r="U115" i="1"/>
  <c r="V115" i="1"/>
  <c r="X115" i="1"/>
  <c r="Y115" i="1"/>
  <c r="Z115" i="1"/>
  <c r="AA115" i="1"/>
  <c r="AB115" i="1"/>
  <c r="AC115" i="1"/>
  <c r="AE115" i="1"/>
  <c r="AG115" i="1"/>
  <c r="F115" i="1"/>
  <c r="G115" i="1"/>
  <c r="H115" i="1"/>
  <c r="I115" i="1"/>
  <c r="J115" i="1"/>
  <c r="K115" i="1"/>
  <c r="AI115" i="1"/>
  <c r="AJ115" i="1"/>
  <c r="AL115" i="1"/>
  <c r="AM115" i="1"/>
  <c r="AP115" i="1"/>
  <c r="AS115" i="1"/>
  <c r="AY115" i="1"/>
  <c r="AZ115" i="1"/>
  <c r="N67" i="1"/>
  <c r="O67" i="1"/>
  <c r="P67" i="1"/>
  <c r="Q67" i="1"/>
  <c r="R67" i="1"/>
  <c r="S67" i="1"/>
  <c r="T67" i="1"/>
  <c r="U67" i="1"/>
  <c r="V67" i="1"/>
  <c r="X67" i="1"/>
  <c r="Y67" i="1"/>
  <c r="Z67" i="1"/>
  <c r="AA67" i="1"/>
  <c r="AB67" i="1"/>
  <c r="AC67" i="1"/>
  <c r="AE67" i="1"/>
  <c r="AG67" i="1"/>
  <c r="F67" i="1"/>
  <c r="G67" i="1"/>
  <c r="H67" i="1"/>
  <c r="I67" i="1"/>
  <c r="J67" i="1"/>
  <c r="K67" i="1"/>
  <c r="AI67" i="1"/>
  <c r="AJ67" i="1"/>
  <c r="AL67" i="1"/>
  <c r="AM67" i="1"/>
  <c r="AO67" i="1"/>
  <c r="AP67" i="1"/>
  <c r="AS67" i="1"/>
  <c r="AY67" i="1"/>
  <c r="AZ67" i="1"/>
  <c r="N185" i="1"/>
  <c r="O185" i="1"/>
  <c r="P185" i="1"/>
  <c r="Q185" i="1"/>
  <c r="R185" i="1"/>
  <c r="S185" i="1"/>
  <c r="T185" i="1"/>
  <c r="U185" i="1"/>
  <c r="V185" i="1"/>
  <c r="X185" i="1"/>
  <c r="Y185" i="1"/>
  <c r="Z185" i="1"/>
  <c r="AA185" i="1"/>
  <c r="AB185" i="1"/>
  <c r="AC185" i="1"/>
  <c r="AE185" i="1"/>
  <c r="AG185" i="1"/>
  <c r="AJ185" i="1"/>
  <c r="AM185" i="1"/>
  <c r="AP185" i="1"/>
  <c r="AS185" i="1"/>
  <c r="AY185" i="1"/>
  <c r="AZ185" i="1"/>
  <c r="N114" i="1"/>
  <c r="O114" i="1"/>
  <c r="P114" i="1"/>
  <c r="Q114" i="1"/>
  <c r="R114" i="1"/>
  <c r="S114" i="1"/>
  <c r="T114" i="1"/>
  <c r="U114" i="1"/>
  <c r="V114" i="1"/>
  <c r="X114" i="1"/>
  <c r="Y114" i="1"/>
  <c r="Z114" i="1"/>
  <c r="AA114" i="1"/>
  <c r="AB114" i="1"/>
  <c r="AC114" i="1"/>
  <c r="AE114" i="1"/>
  <c r="AG114" i="1"/>
  <c r="F114" i="1"/>
  <c r="G114" i="1"/>
  <c r="H114" i="1"/>
  <c r="I114" i="1"/>
  <c r="J114" i="1"/>
  <c r="K114" i="1"/>
  <c r="AI114" i="1"/>
  <c r="AJ114" i="1"/>
  <c r="AL114" i="1"/>
  <c r="AM114" i="1"/>
  <c r="AO114" i="1"/>
  <c r="AP114" i="1"/>
  <c r="AR114" i="1"/>
  <c r="AS114" i="1"/>
  <c r="AY114" i="1"/>
  <c r="AZ114" i="1"/>
  <c r="N39" i="1"/>
  <c r="O39" i="1"/>
  <c r="P39" i="1"/>
  <c r="Q39" i="1"/>
  <c r="R39" i="1"/>
  <c r="S39" i="1"/>
  <c r="T39" i="1"/>
  <c r="U39" i="1"/>
  <c r="V39" i="1"/>
  <c r="X39" i="1"/>
  <c r="Y39" i="1"/>
  <c r="Z39" i="1"/>
  <c r="AA39" i="1"/>
  <c r="AB39" i="1"/>
  <c r="AC39" i="1"/>
  <c r="AE39" i="1"/>
  <c r="AG39" i="1"/>
  <c r="F39" i="1"/>
  <c r="G39" i="1"/>
  <c r="H39" i="1"/>
  <c r="I39" i="1"/>
  <c r="J39" i="1"/>
  <c r="K39" i="1"/>
  <c r="AI39" i="1"/>
  <c r="AJ39" i="1"/>
  <c r="AL39" i="1"/>
  <c r="AM39" i="1"/>
  <c r="AP39" i="1"/>
  <c r="AS39" i="1"/>
  <c r="AY39" i="1"/>
  <c r="AZ39" i="1"/>
  <c r="N150" i="1"/>
  <c r="O150" i="1"/>
  <c r="P150" i="1"/>
  <c r="Q150" i="1"/>
  <c r="R150" i="1"/>
  <c r="S150" i="1"/>
  <c r="T150" i="1"/>
  <c r="U150" i="1"/>
  <c r="V150" i="1"/>
  <c r="X150" i="1"/>
  <c r="Y150" i="1"/>
  <c r="Z150" i="1"/>
  <c r="AA150" i="1"/>
  <c r="AB150" i="1"/>
  <c r="AC150" i="1"/>
  <c r="AE150" i="1"/>
  <c r="AG150" i="1"/>
  <c r="F150" i="1"/>
  <c r="G150" i="1"/>
  <c r="H150" i="1"/>
  <c r="I150" i="1"/>
  <c r="J150" i="1"/>
  <c r="K150" i="1"/>
  <c r="AI150" i="1"/>
  <c r="AJ150" i="1"/>
  <c r="AL150" i="1"/>
  <c r="AM150" i="1"/>
  <c r="AP150" i="1"/>
  <c r="AS150" i="1"/>
  <c r="AY150" i="1"/>
  <c r="AZ150" i="1"/>
  <c r="N149" i="1"/>
  <c r="O149" i="1"/>
  <c r="P149" i="1"/>
  <c r="Q149" i="1"/>
  <c r="R149" i="1"/>
  <c r="S149" i="1"/>
  <c r="T149" i="1"/>
  <c r="U149" i="1"/>
  <c r="V149" i="1"/>
  <c r="X149" i="1"/>
  <c r="Y149" i="1"/>
  <c r="Z149" i="1"/>
  <c r="AA149" i="1"/>
  <c r="AB149" i="1"/>
  <c r="AC149" i="1"/>
  <c r="AE149" i="1"/>
  <c r="AG149" i="1"/>
  <c r="F149" i="1"/>
  <c r="G149" i="1"/>
  <c r="H149" i="1"/>
  <c r="I149" i="1"/>
  <c r="J149" i="1"/>
  <c r="K149" i="1"/>
  <c r="AI149" i="1"/>
  <c r="AJ149" i="1"/>
  <c r="AL149" i="1"/>
  <c r="AM149" i="1"/>
  <c r="AP149" i="1"/>
  <c r="AS149" i="1"/>
  <c r="AY149" i="1"/>
  <c r="AZ149" i="1"/>
  <c r="N66" i="1"/>
  <c r="O66" i="1"/>
  <c r="P66" i="1"/>
  <c r="Q66" i="1"/>
  <c r="R66" i="1"/>
  <c r="S66" i="1"/>
  <c r="T66" i="1"/>
  <c r="U66" i="1"/>
  <c r="V66" i="1"/>
  <c r="X66" i="1"/>
  <c r="Y66" i="1"/>
  <c r="Z66" i="1"/>
  <c r="AA66" i="1"/>
  <c r="AB66" i="1"/>
  <c r="AC66" i="1"/>
  <c r="AE66" i="1"/>
  <c r="AG66" i="1"/>
  <c r="AJ66" i="1"/>
  <c r="F66" i="1"/>
  <c r="G66" i="1"/>
  <c r="H66" i="1"/>
  <c r="I66" i="1"/>
  <c r="J66" i="1"/>
  <c r="AL66" i="1"/>
  <c r="AM66" i="1"/>
  <c r="AR66" i="1"/>
  <c r="AS66" i="1"/>
  <c r="AY66" i="1"/>
  <c r="AZ66" i="1"/>
  <c r="N27" i="1"/>
  <c r="O27" i="1"/>
  <c r="P27" i="1"/>
  <c r="Q27" i="1"/>
  <c r="R27" i="1"/>
  <c r="S27" i="1"/>
  <c r="T27" i="1"/>
  <c r="U27" i="1"/>
  <c r="V27" i="1"/>
  <c r="X27" i="1"/>
  <c r="Y27" i="1"/>
  <c r="Z27" i="1"/>
  <c r="AA27" i="1"/>
  <c r="AB27" i="1"/>
  <c r="AC27" i="1"/>
  <c r="AE27" i="1"/>
  <c r="AG27" i="1"/>
  <c r="F27" i="1"/>
  <c r="G27" i="1"/>
  <c r="H27" i="1"/>
  <c r="I27" i="1"/>
  <c r="J27" i="1"/>
  <c r="K27" i="1"/>
  <c r="AI27" i="1"/>
  <c r="AJ27" i="1"/>
  <c r="AL27" i="1"/>
  <c r="AM27" i="1"/>
  <c r="AO27" i="1"/>
  <c r="AP27" i="1"/>
  <c r="AR27" i="1"/>
  <c r="AS27" i="1"/>
  <c r="AY27" i="1"/>
  <c r="AZ27" i="1"/>
  <c r="N3" i="1"/>
  <c r="O3" i="1"/>
  <c r="P3" i="1"/>
  <c r="Q3" i="1"/>
  <c r="R3" i="1"/>
  <c r="S3" i="1"/>
  <c r="T3" i="1"/>
  <c r="U3" i="1"/>
  <c r="V3" i="1"/>
  <c r="X3" i="1"/>
  <c r="Y3" i="1"/>
  <c r="Z3" i="1"/>
  <c r="AA3" i="1"/>
  <c r="AB3" i="1"/>
  <c r="AC3" i="1"/>
  <c r="AE3" i="1"/>
  <c r="AG3" i="1"/>
  <c r="F3" i="1"/>
  <c r="G3" i="1"/>
  <c r="H3" i="1"/>
  <c r="I3" i="1"/>
  <c r="J3" i="1"/>
  <c r="K3" i="1"/>
  <c r="AI3" i="1"/>
  <c r="AJ3" i="1"/>
  <c r="AL3" i="1"/>
  <c r="AM3" i="1"/>
  <c r="AO3" i="1"/>
  <c r="AP3" i="1"/>
  <c r="AR3" i="1"/>
  <c r="AS3" i="1"/>
  <c r="AZ3" i="1"/>
  <c r="N17" i="1"/>
  <c r="O17" i="1"/>
  <c r="P17" i="1"/>
  <c r="Q17" i="1"/>
  <c r="R17" i="1"/>
  <c r="S17" i="1"/>
  <c r="T17" i="1"/>
  <c r="U17" i="1"/>
  <c r="V17" i="1"/>
  <c r="X17" i="1"/>
  <c r="Y17" i="1"/>
  <c r="Z17" i="1"/>
  <c r="AA17" i="1"/>
  <c r="AB17" i="1"/>
  <c r="AC17" i="1"/>
  <c r="AE17" i="1"/>
  <c r="AG17" i="1"/>
  <c r="F17" i="1"/>
  <c r="G17" i="1"/>
  <c r="H17" i="1"/>
  <c r="I17" i="1"/>
  <c r="J17" i="1"/>
  <c r="K17" i="1"/>
  <c r="AI17" i="1"/>
  <c r="AJ17" i="1"/>
  <c r="AL17" i="1"/>
  <c r="AM17" i="1"/>
  <c r="AP17" i="1"/>
  <c r="AS17" i="1"/>
  <c r="AZ17" i="1"/>
  <c r="N148" i="1"/>
  <c r="O148" i="1"/>
  <c r="P148" i="1"/>
  <c r="Q148" i="1"/>
  <c r="R148" i="1"/>
  <c r="S148" i="1"/>
  <c r="T148" i="1"/>
  <c r="U148" i="1"/>
  <c r="V148" i="1"/>
  <c r="X148" i="1"/>
  <c r="Y148" i="1"/>
  <c r="Z148" i="1"/>
  <c r="AA148" i="1"/>
  <c r="AB148" i="1"/>
  <c r="AC148" i="1"/>
  <c r="AE148" i="1"/>
  <c r="AG148" i="1"/>
  <c r="F148" i="1"/>
  <c r="G148" i="1"/>
  <c r="H148" i="1"/>
  <c r="I148" i="1"/>
  <c r="J148" i="1"/>
  <c r="K148" i="1"/>
  <c r="AI148" i="1"/>
  <c r="AJ148" i="1"/>
  <c r="AM148" i="1"/>
  <c r="AP148" i="1"/>
  <c r="AS148" i="1"/>
  <c r="AY148" i="1"/>
  <c r="AZ148" i="1"/>
  <c r="N147" i="1"/>
  <c r="O147" i="1"/>
  <c r="P147" i="1"/>
  <c r="Q147" i="1"/>
  <c r="R147" i="1"/>
  <c r="S147" i="1"/>
  <c r="T147" i="1"/>
  <c r="U147" i="1"/>
  <c r="V147" i="1"/>
  <c r="X147" i="1"/>
  <c r="Y147" i="1"/>
  <c r="Z147" i="1"/>
  <c r="AA147" i="1"/>
  <c r="AB147" i="1"/>
  <c r="AC147" i="1"/>
  <c r="AE147" i="1"/>
  <c r="AG147" i="1"/>
  <c r="AJ147" i="1"/>
  <c r="AM147" i="1"/>
  <c r="AP147" i="1"/>
  <c r="AS147" i="1"/>
  <c r="AZ147" i="1"/>
  <c r="N132" i="1"/>
  <c r="O132" i="1"/>
  <c r="P132" i="1"/>
  <c r="Q132" i="1"/>
  <c r="R132" i="1"/>
  <c r="S132" i="1"/>
  <c r="T132" i="1"/>
  <c r="U132" i="1"/>
  <c r="V132" i="1"/>
  <c r="X132" i="1"/>
  <c r="Y132" i="1"/>
  <c r="Z132" i="1"/>
  <c r="AA132" i="1"/>
  <c r="AB132" i="1"/>
  <c r="AC132" i="1"/>
  <c r="AE132" i="1"/>
  <c r="AG132" i="1"/>
  <c r="F132" i="1"/>
  <c r="G132" i="1"/>
  <c r="H132" i="1"/>
  <c r="I132" i="1"/>
  <c r="J132" i="1"/>
  <c r="K132" i="1"/>
  <c r="AI132" i="1"/>
  <c r="AJ132" i="1"/>
  <c r="AL132" i="1"/>
  <c r="AM132" i="1"/>
  <c r="AP132" i="1"/>
  <c r="AS132" i="1"/>
  <c r="AY132" i="1"/>
  <c r="AZ132" i="1"/>
  <c r="N8" i="1"/>
  <c r="O8" i="1"/>
  <c r="P8" i="1"/>
  <c r="Q8" i="1"/>
  <c r="R8" i="1"/>
  <c r="S8" i="1"/>
  <c r="T8" i="1"/>
  <c r="U8" i="1"/>
  <c r="V8" i="1"/>
  <c r="X8" i="1"/>
  <c r="Y8" i="1"/>
  <c r="Z8" i="1"/>
  <c r="AA8" i="1"/>
  <c r="AB8" i="1"/>
  <c r="AC8" i="1"/>
  <c r="AE8" i="1"/>
  <c r="AG8" i="1"/>
  <c r="F8" i="1"/>
  <c r="G8" i="1"/>
  <c r="H8" i="1"/>
  <c r="I8" i="1"/>
  <c r="J8" i="1"/>
  <c r="K8" i="1"/>
  <c r="AI8" i="1"/>
  <c r="AJ8" i="1"/>
  <c r="AL8" i="1"/>
  <c r="AM8" i="1"/>
  <c r="AO8" i="1"/>
  <c r="AP8" i="1"/>
  <c r="AR8" i="1"/>
  <c r="AS8" i="1"/>
  <c r="AY8" i="1"/>
  <c r="AZ8" i="1"/>
  <c r="N65" i="1"/>
  <c r="O65" i="1"/>
  <c r="P65" i="1"/>
  <c r="Q65" i="1"/>
  <c r="R65" i="1"/>
  <c r="S65" i="1"/>
  <c r="T65" i="1"/>
  <c r="U65" i="1"/>
  <c r="V65" i="1"/>
  <c r="X65" i="1"/>
  <c r="Y65" i="1"/>
  <c r="Z65" i="1"/>
  <c r="AA65" i="1"/>
  <c r="AB65" i="1"/>
  <c r="AC65" i="1"/>
  <c r="AE65" i="1"/>
  <c r="AG65" i="1"/>
  <c r="F65" i="1"/>
  <c r="G65" i="1"/>
  <c r="H65" i="1"/>
  <c r="I65" i="1"/>
  <c r="J65" i="1"/>
  <c r="K65" i="1"/>
  <c r="AI65" i="1"/>
  <c r="AJ65" i="1"/>
  <c r="AL65" i="1"/>
  <c r="AM65" i="1"/>
  <c r="AP65" i="1"/>
  <c r="AS65" i="1"/>
  <c r="AY65" i="1"/>
  <c r="AZ65" i="1"/>
  <c r="N64" i="1"/>
  <c r="O64" i="1"/>
  <c r="P64" i="1"/>
  <c r="Q64" i="1"/>
  <c r="R64" i="1"/>
  <c r="S64" i="1"/>
  <c r="T64" i="1"/>
  <c r="U64" i="1"/>
  <c r="V64" i="1"/>
  <c r="X64" i="1"/>
  <c r="Y64" i="1"/>
  <c r="Z64" i="1"/>
  <c r="AA64" i="1"/>
  <c r="AB64" i="1"/>
  <c r="AC64" i="1"/>
  <c r="AE64" i="1"/>
  <c r="AG64" i="1"/>
  <c r="F64" i="1"/>
  <c r="G64" i="1"/>
  <c r="H64" i="1"/>
  <c r="I64" i="1"/>
  <c r="J64" i="1"/>
  <c r="K64" i="1"/>
  <c r="AI64" i="1"/>
  <c r="AJ64" i="1"/>
  <c r="AL64" i="1"/>
  <c r="AM64" i="1"/>
  <c r="AO64" i="1"/>
  <c r="AP64" i="1"/>
  <c r="AR64" i="1"/>
  <c r="AS64" i="1"/>
  <c r="AY64" i="1"/>
  <c r="AZ64" i="1"/>
  <c r="N131" i="1"/>
  <c r="O131" i="1"/>
  <c r="P131" i="1"/>
  <c r="Q131" i="1"/>
  <c r="R131" i="1"/>
  <c r="S131" i="1"/>
  <c r="T131" i="1"/>
  <c r="U131" i="1"/>
  <c r="V131" i="1"/>
  <c r="X131" i="1"/>
  <c r="Y131" i="1"/>
  <c r="Z131" i="1"/>
  <c r="AA131" i="1"/>
  <c r="AB131" i="1"/>
  <c r="AC131" i="1"/>
  <c r="AE131" i="1"/>
  <c r="AG131" i="1"/>
  <c r="F131" i="1"/>
  <c r="G131" i="1"/>
  <c r="H131" i="1"/>
  <c r="I131" i="1"/>
  <c r="J131" i="1"/>
  <c r="K131" i="1"/>
  <c r="AI131" i="1"/>
  <c r="AJ131" i="1"/>
  <c r="AL131" i="1"/>
  <c r="AM131" i="1"/>
  <c r="AO131" i="1"/>
  <c r="AP131" i="1"/>
  <c r="AR131" i="1"/>
  <c r="AS131" i="1"/>
  <c r="AY131" i="1"/>
  <c r="AZ131" i="1"/>
  <c r="N199" i="1"/>
  <c r="O199" i="1"/>
  <c r="P199" i="1"/>
  <c r="Q199" i="1"/>
  <c r="R199" i="1"/>
  <c r="S199" i="1"/>
  <c r="T199" i="1"/>
  <c r="U199" i="1"/>
  <c r="V199" i="1"/>
  <c r="X199" i="1"/>
  <c r="Y199" i="1"/>
  <c r="Z199" i="1"/>
  <c r="AA199" i="1"/>
  <c r="AB199" i="1"/>
  <c r="AC199" i="1"/>
  <c r="AE199" i="1"/>
  <c r="AG199" i="1"/>
  <c r="AJ199" i="1"/>
  <c r="AM199" i="1"/>
  <c r="AP199" i="1"/>
  <c r="AS199" i="1"/>
  <c r="AZ199" i="1"/>
  <c r="N198" i="1"/>
  <c r="O198" i="1"/>
  <c r="P198" i="1"/>
  <c r="Q198" i="1"/>
  <c r="R198" i="1"/>
  <c r="S198" i="1"/>
  <c r="T198" i="1"/>
  <c r="U198" i="1"/>
  <c r="V198" i="1"/>
  <c r="X198" i="1"/>
  <c r="Y198" i="1"/>
  <c r="Z198" i="1"/>
  <c r="AA198" i="1"/>
  <c r="AB198" i="1"/>
  <c r="AC198" i="1"/>
  <c r="AE198" i="1"/>
  <c r="AG198" i="1"/>
  <c r="AJ198" i="1"/>
  <c r="AM198" i="1"/>
  <c r="AP198" i="1"/>
  <c r="AS198" i="1"/>
  <c r="AZ198" i="1"/>
  <c r="N63" i="1"/>
  <c r="O63" i="1"/>
  <c r="P63" i="1"/>
  <c r="Q63" i="1"/>
  <c r="R63" i="1"/>
  <c r="S63" i="1"/>
  <c r="T63" i="1"/>
  <c r="U63" i="1"/>
  <c r="V63" i="1"/>
  <c r="X63" i="1"/>
  <c r="Y63" i="1"/>
  <c r="Z63" i="1"/>
  <c r="AA63" i="1"/>
  <c r="AB63" i="1"/>
  <c r="AC63" i="1"/>
  <c r="AE63" i="1"/>
  <c r="AG63" i="1"/>
  <c r="F63" i="1"/>
  <c r="G63" i="1"/>
  <c r="H63" i="1"/>
  <c r="I63" i="1"/>
  <c r="J63" i="1"/>
  <c r="K63" i="1"/>
  <c r="AI63" i="1"/>
  <c r="AJ63" i="1"/>
  <c r="AL63" i="1"/>
  <c r="AM63" i="1"/>
  <c r="AP63" i="1"/>
  <c r="AS63" i="1"/>
  <c r="AY63" i="1"/>
  <c r="AZ63" i="1"/>
  <c r="N113" i="1"/>
  <c r="O113" i="1"/>
  <c r="P113" i="1"/>
  <c r="Q113" i="1"/>
  <c r="R113" i="1"/>
  <c r="S113" i="1"/>
  <c r="T113" i="1"/>
  <c r="U113" i="1"/>
  <c r="V113" i="1"/>
  <c r="X113" i="1"/>
  <c r="Y113" i="1"/>
  <c r="Z113" i="1"/>
  <c r="AA113" i="1"/>
  <c r="AB113" i="1"/>
  <c r="AC113" i="1"/>
  <c r="AE113" i="1"/>
  <c r="AG113" i="1"/>
  <c r="F113" i="1"/>
  <c r="G113" i="1"/>
  <c r="H113" i="1"/>
  <c r="I113" i="1"/>
  <c r="J113" i="1"/>
  <c r="K113" i="1"/>
  <c r="AI113" i="1"/>
  <c r="AJ113" i="1"/>
  <c r="AL113" i="1"/>
  <c r="AM113" i="1"/>
  <c r="AP113" i="1"/>
  <c r="AS113" i="1"/>
  <c r="AY113" i="1"/>
  <c r="AZ113" i="1"/>
  <c r="N197" i="1"/>
  <c r="O197" i="1"/>
  <c r="P197" i="1"/>
  <c r="Q197" i="1"/>
  <c r="R197" i="1"/>
  <c r="S197" i="1"/>
  <c r="T197" i="1"/>
  <c r="U197" i="1"/>
  <c r="V197" i="1"/>
  <c r="X197" i="1"/>
  <c r="Y197" i="1"/>
  <c r="Z197" i="1"/>
  <c r="AA197" i="1"/>
  <c r="AB197" i="1"/>
  <c r="AC197" i="1"/>
  <c r="AE197" i="1"/>
  <c r="AG197" i="1"/>
  <c r="AJ197" i="1"/>
  <c r="AM197" i="1"/>
  <c r="AP197" i="1"/>
  <c r="AS197" i="1"/>
  <c r="AY197" i="1"/>
  <c r="AZ197" i="1"/>
  <c r="N26" i="1"/>
  <c r="O26" i="1"/>
  <c r="P26" i="1"/>
  <c r="Q26" i="1"/>
  <c r="R26" i="1"/>
  <c r="S26" i="1"/>
  <c r="T26" i="1"/>
  <c r="U26" i="1"/>
  <c r="V26" i="1"/>
  <c r="X26" i="1"/>
  <c r="Y26" i="1"/>
  <c r="Z26" i="1"/>
  <c r="AA26" i="1"/>
  <c r="AB26" i="1"/>
  <c r="AC26" i="1"/>
  <c r="AE26" i="1"/>
  <c r="AG26" i="1"/>
  <c r="F26" i="1"/>
  <c r="G26" i="1"/>
  <c r="H26" i="1"/>
  <c r="I26" i="1"/>
  <c r="J26" i="1"/>
  <c r="K26" i="1"/>
  <c r="AI26" i="1"/>
  <c r="AJ26" i="1"/>
  <c r="AL26" i="1"/>
  <c r="AM26" i="1"/>
  <c r="AO26" i="1"/>
  <c r="AP26" i="1"/>
  <c r="AS26" i="1"/>
  <c r="AY26" i="1"/>
  <c r="AZ26" i="1"/>
  <c r="N2" i="1"/>
  <c r="O2" i="1"/>
  <c r="P2" i="1"/>
  <c r="Q2" i="1"/>
  <c r="R2" i="1"/>
  <c r="S2" i="1"/>
  <c r="T2" i="1"/>
  <c r="U2" i="1"/>
  <c r="V2" i="1"/>
  <c r="X2" i="1"/>
  <c r="Y2" i="1"/>
  <c r="Z2" i="1"/>
  <c r="AA2" i="1"/>
  <c r="AB2" i="1"/>
  <c r="AC2" i="1"/>
  <c r="AE2" i="1"/>
  <c r="AG2" i="1"/>
  <c r="F2" i="1"/>
  <c r="G2" i="1"/>
  <c r="H2" i="1"/>
  <c r="I2" i="1"/>
  <c r="J2" i="1"/>
  <c r="K2" i="1"/>
  <c r="AI2" i="1"/>
  <c r="AJ2" i="1"/>
  <c r="AL2" i="1"/>
  <c r="AM2" i="1"/>
  <c r="AO2" i="1"/>
  <c r="AP2" i="1"/>
  <c r="AR2" i="1"/>
  <c r="AS2" i="1"/>
  <c r="AZ2" i="1"/>
  <c r="N146" i="1"/>
  <c r="O146" i="1"/>
  <c r="P146" i="1"/>
  <c r="Q146" i="1"/>
  <c r="R146" i="1"/>
  <c r="S146" i="1"/>
  <c r="T146" i="1"/>
  <c r="U146" i="1"/>
  <c r="V146" i="1"/>
  <c r="X146" i="1"/>
  <c r="Y146" i="1"/>
  <c r="Z146" i="1"/>
  <c r="AA146" i="1"/>
  <c r="AB146" i="1"/>
  <c r="AC146" i="1"/>
  <c r="AE146" i="1"/>
  <c r="AG146" i="1"/>
  <c r="F146" i="1"/>
  <c r="G146" i="1"/>
  <c r="H146" i="1"/>
  <c r="I146" i="1"/>
  <c r="J146" i="1"/>
  <c r="K146" i="1"/>
  <c r="AI146" i="1"/>
  <c r="AJ146" i="1"/>
  <c r="AL146" i="1"/>
  <c r="AM146" i="1"/>
  <c r="AP146" i="1"/>
  <c r="AS146" i="1"/>
  <c r="AY146" i="1"/>
  <c r="AZ146" i="1"/>
  <c r="N170" i="1"/>
  <c r="O170" i="1"/>
  <c r="P170" i="1"/>
  <c r="Q170" i="1"/>
  <c r="R170" i="1"/>
  <c r="S170" i="1"/>
  <c r="T170" i="1"/>
  <c r="U170" i="1"/>
  <c r="V170" i="1"/>
  <c r="X170" i="1"/>
  <c r="Y170" i="1"/>
  <c r="Z170" i="1"/>
  <c r="AA170" i="1"/>
  <c r="AB170" i="1"/>
  <c r="AC170" i="1"/>
  <c r="AE170" i="1"/>
  <c r="AG170" i="1"/>
  <c r="F170" i="1"/>
  <c r="G170" i="1"/>
  <c r="H170" i="1"/>
  <c r="I170" i="1"/>
  <c r="J170" i="1"/>
  <c r="K170" i="1"/>
  <c r="AI170" i="1"/>
  <c r="AJ170" i="1"/>
  <c r="AL170" i="1"/>
  <c r="AM170" i="1"/>
  <c r="AP170" i="1"/>
  <c r="AS170" i="1"/>
  <c r="AZ170" i="1"/>
  <c r="N62" i="1"/>
  <c r="O62" i="1"/>
  <c r="P62" i="1"/>
  <c r="Q62" i="1"/>
  <c r="R62" i="1"/>
  <c r="S62" i="1"/>
  <c r="T62" i="1"/>
  <c r="U62" i="1"/>
  <c r="V62" i="1"/>
  <c r="X62" i="1"/>
  <c r="Y62" i="1"/>
  <c r="Z62" i="1"/>
  <c r="AA62" i="1"/>
  <c r="AB62" i="1"/>
  <c r="AC62" i="1"/>
  <c r="AE62" i="1"/>
  <c r="AG62" i="1"/>
  <c r="F62" i="1"/>
  <c r="G62" i="1"/>
  <c r="H62" i="1"/>
  <c r="I62" i="1"/>
  <c r="J62" i="1"/>
  <c r="K62" i="1"/>
  <c r="AI62" i="1"/>
  <c r="AJ62" i="1"/>
  <c r="AL62" i="1"/>
  <c r="AM62" i="1"/>
  <c r="AO62" i="1"/>
  <c r="AP62" i="1"/>
  <c r="AS62" i="1"/>
  <c r="AY62" i="1"/>
  <c r="AZ62" i="1"/>
  <c r="N169" i="1"/>
  <c r="O169" i="1"/>
  <c r="P169" i="1"/>
  <c r="Q169" i="1"/>
  <c r="R169" i="1"/>
  <c r="S169" i="1"/>
  <c r="T169" i="1"/>
  <c r="U169" i="1"/>
  <c r="V169" i="1"/>
  <c r="X169" i="1"/>
  <c r="Y169" i="1"/>
  <c r="Z169" i="1"/>
  <c r="AA169" i="1"/>
  <c r="AB169" i="1"/>
  <c r="AC169" i="1"/>
  <c r="AE169" i="1"/>
  <c r="AG169" i="1"/>
  <c r="F169" i="1"/>
  <c r="G169" i="1"/>
  <c r="H169" i="1"/>
  <c r="I169" i="1"/>
  <c r="J169" i="1"/>
  <c r="K169" i="1"/>
  <c r="AI169" i="1"/>
  <c r="AJ169" i="1"/>
  <c r="AL169" i="1"/>
  <c r="AM169" i="1"/>
  <c r="AP169" i="1"/>
  <c r="AS169" i="1"/>
  <c r="AY169" i="1"/>
  <c r="AZ169" i="1"/>
  <c r="N184" i="1"/>
  <c r="O184" i="1"/>
  <c r="P184" i="1"/>
  <c r="Q184" i="1"/>
  <c r="R184" i="1"/>
  <c r="S184" i="1"/>
  <c r="T184" i="1"/>
  <c r="U184" i="1"/>
  <c r="V184" i="1"/>
  <c r="X184" i="1"/>
  <c r="Y184" i="1"/>
  <c r="Z184" i="1"/>
  <c r="AA184" i="1"/>
  <c r="AB184" i="1"/>
  <c r="AC184" i="1"/>
  <c r="AE184" i="1"/>
  <c r="AG184" i="1"/>
  <c r="AJ184" i="1"/>
  <c r="AM184" i="1"/>
  <c r="AP184" i="1"/>
  <c r="AS184" i="1"/>
  <c r="AZ184" i="1"/>
  <c r="N61" i="1"/>
  <c r="O61" i="1"/>
  <c r="P61" i="1"/>
  <c r="Q61" i="1"/>
  <c r="R61" i="1"/>
  <c r="S61" i="1"/>
  <c r="T61" i="1"/>
  <c r="U61" i="1"/>
  <c r="V61" i="1"/>
  <c r="X61" i="1"/>
  <c r="Y61" i="1"/>
  <c r="Z61" i="1"/>
  <c r="AA61" i="1"/>
  <c r="AB61" i="1"/>
  <c r="AC61" i="1"/>
  <c r="AE61" i="1"/>
  <c r="AG61" i="1"/>
  <c r="F61" i="1"/>
  <c r="G61" i="1"/>
  <c r="H61" i="1"/>
  <c r="I61" i="1"/>
  <c r="J61" i="1"/>
  <c r="K61" i="1"/>
  <c r="AI61" i="1"/>
  <c r="AJ61" i="1"/>
  <c r="AL61" i="1"/>
  <c r="AM61" i="1"/>
  <c r="AP61" i="1"/>
  <c r="AS61" i="1"/>
  <c r="AY61" i="1"/>
  <c r="AZ61" i="1"/>
  <c r="N112" i="1"/>
  <c r="O112" i="1"/>
  <c r="P112" i="1"/>
  <c r="Q112" i="1"/>
  <c r="R112" i="1"/>
  <c r="S112" i="1"/>
  <c r="T112" i="1"/>
  <c r="U112" i="1"/>
  <c r="V112" i="1"/>
  <c r="X112" i="1"/>
  <c r="Y112" i="1"/>
  <c r="Z112" i="1"/>
  <c r="AA112" i="1"/>
  <c r="AB112" i="1"/>
  <c r="AC112" i="1"/>
  <c r="AE112" i="1"/>
  <c r="AG112" i="1"/>
  <c r="F112" i="1"/>
  <c r="G112" i="1"/>
  <c r="H112" i="1"/>
  <c r="I112" i="1"/>
  <c r="J112" i="1"/>
  <c r="K112" i="1"/>
  <c r="AI112" i="1"/>
  <c r="AJ112" i="1"/>
  <c r="AL112" i="1"/>
  <c r="AM112" i="1"/>
  <c r="AP112" i="1"/>
  <c r="AS112" i="1"/>
  <c r="AY112" i="1"/>
  <c r="AZ112" i="1"/>
  <c r="N38" i="1"/>
  <c r="O38" i="1"/>
  <c r="P38" i="1"/>
  <c r="Q38" i="1"/>
  <c r="R38" i="1"/>
  <c r="S38" i="1"/>
  <c r="T38" i="1"/>
  <c r="U38" i="1"/>
  <c r="V38" i="1"/>
  <c r="X38" i="1"/>
  <c r="Y38" i="1"/>
  <c r="Z38" i="1"/>
  <c r="AA38" i="1"/>
  <c r="AB38" i="1"/>
  <c r="AC38" i="1"/>
  <c r="AE38" i="1"/>
  <c r="AG38" i="1"/>
  <c r="F38" i="1"/>
  <c r="G38" i="1"/>
  <c r="H38" i="1"/>
  <c r="I38" i="1"/>
  <c r="J38" i="1"/>
  <c r="K38" i="1"/>
  <c r="AI38" i="1"/>
  <c r="AJ38" i="1"/>
  <c r="AL38" i="1"/>
  <c r="AM38" i="1"/>
  <c r="AP38" i="1"/>
  <c r="AS38" i="1"/>
  <c r="AY38" i="1"/>
  <c r="AZ38" i="1"/>
  <c r="N111" i="1"/>
  <c r="O111" i="1"/>
  <c r="P111" i="1"/>
  <c r="Q111" i="1"/>
  <c r="R111" i="1"/>
  <c r="S111" i="1"/>
  <c r="T111" i="1"/>
  <c r="U111" i="1"/>
  <c r="V111" i="1"/>
  <c r="X111" i="1"/>
  <c r="Y111" i="1"/>
  <c r="Z111" i="1"/>
  <c r="AA111" i="1"/>
  <c r="AB111" i="1"/>
  <c r="AC111" i="1"/>
  <c r="AE111" i="1"/>
  <c r="AG111" i="1"/>
  <c r="F111" i="1"/>
  <c r="G111" i="1"/>
  <c r="H111" i="1"/>
  <c r="I111" i="1"/>
  <c r="J111" i="1"/>
  <c r="K111" i="1"/>
  <c r="AI111" i="1"/>
  <c r="AJ111" i="1"/>
  <c r="AL111" i="1"/>
  <c r="AM111" i="1"/>
  <c r="AP111" i="1"/>
  <c r="AS111" i="1"/>
  <c r="AY111" i="1"/>
  <c r="AZ111" i="1"/>
  <c r="N130" i="1"/>
  <c r="O130" i="1"/>
  <c r="P130" i="1"/>
  <c r="Q130" i="1"/>
  <c r="R130" i="1"/>
  <c r="S130" i="1"/>
  <c r="T130" i="1"/>
  <c r="U130" i="1"/>
  <c r="V130" i="1"/>
  <c r="X130" i="1"/>
  <c r="Y130" i="1"/>
  <c r="Z130" i="1"/>
  <c r="AA130" i="1"/>
  <c r="AB130" i="1"/>
  <c r="AC130" i="1"/>
  <c r="AE130" i="1"/>
  <c r="AG130" i="1"/>
  <c r="F130" i="1"/>
  <c r="G130" i="1"/>
  <c r="H130" i="1"/>
  <c r="I130" i="1"/>
  <c r="J130" i="1"/>
  <c r="K130" i="1"/>
  <c r="AI130" i="1"/>
  <c r="AJ130" i="1"/>
  <c r="AL130" i="1"/>
  <c r="AM130" i="1"/>
  <c r="AO130" i="1"/>
  <c r="AP130" i="1"/>
  <c r="AS130" i="1"/>
  <c r="AY130" i="1"/>
  <c r="AZ130" i="1"/>
  <c r="N25" i="1"/>
  <c r="O25" i="1"/>
  <c r="P25" i="1"/>
  <c r="Q25" i="1"/>
  <c r="R25" i="1"/>
  <c r="S25" i="1"/>
  <c r="T25" i="1"/>
  <c r="U25" i="1"/>
  <c r="V25" i="1"/>
  <c r="X25" i="1"/>
  <c r="Y25" i="1"/>
  <c r="Z25" i="1"/>
  <c r="AA25" i="1"/>
  <c r="AB25" i="1"/>
  <c r="AC25" i="1"/>
  <c r="AE25" i="1"/>
  <c r="AG25" i="1"/>
  <c r="F25" i="1"/>
  <c r="G25" i="1"/>
  <c r="H25" i="1"/>
  <c r="I25" i="1"/>
  <c r="J25" i="1"/>
  <c r="K25" i="1"/>
  <c r="AI25" i="1"/>
  <c r="AJ25" i="1"/>
  <c r="AL25" i="1"/>
  <c r="AM25" i="1"/>
  <c r="AO25" i="1"/>
  <c r="AP25" i="1"/>
  <c r="AS25" i="1"/>
  <c r="AY25" i="1"/>
  <c r="AZ25" i="1"/>
  <c r="N92" i="1"/>
  <c r="O92" i="1"/>
  <c r="P92" i="1"/>
  <c r="Q92" i="1"/>
  <c r="R92" i="1"/>
  <c r="S92" i="1"/>
  <c r="T92" i="1"/>
  <c r="U92" i="1"/>
  <c r="V92" i="1"/>
  <c r="X92" i="1"/>
  <c r="Y92" i="1"/>
  <c r="Z92" i="1"/>
  <c r="AA92" i="1"/>
  <c r="AB92" i="1"/>
  <c r="AC92" i="1"/>
  <c r="AE92" i="1"/>
  <c r="AG92" i="1"/>
  <c r="F92" i="1"/>
  <c r="G92" i="1"/>
  <c r="H92" i="1"/>
  <c r="I92" i="1"/>
  <c r="J92" i="1"/>
  <c r="K92" i="1"/>
  <c r="AI92" i="1"/>
  <c r="AJ92" i="1"/>
  <c r="AL92" i="1"/>
  <c r="AM92" i="1"/>
  <c r="AO92" i="1"/>
  <c r="AP92" i="1"/>
  <c r="AS92" i="1"/>
  <c r="AY92" i="1"/>
  <c r="AZ92" i="1"/>
  <c r="N91" i="1"/>
  <c r="O91" i="1"/>
  <c r="P91" i="1"/>
  <c r="Q91" i="1"/>
  <c r="R91" i="1"/>
  <c r="S91" i="1"/>
  <c r="T91" i="1"/>
  <c r="U91" i="1"/>
  <c r="V91" i="1"/>
  <c r="X91" i="1"/>
  <c r="Y91" i="1"/>
  <c r="Z91" i="1"/>
  <c r="AA91" i="1"/>
  <c r="AB91" i="1"/>
  <c r="AC91" i="1"/>
  <c r="AE91" i="1"/>
  <c r="AG91" i="1"/>
  <c r="F91" i="1"/>
  <c r="G91" i="1"/>
  <c r="H91" i="1"/>
  <c r="I91" i="1"/>
  <c r="J91" i="1"/>
  <c r="K91" i="1"/>
  <c r="AI91" i="1"/>
  <c r="AJ91" i="1"/>
  <c r="AL91" i="1"/>
  <c r="AM91" i="1"/>
  <c r="AP91" i="1"/>
  <c r="AS91" i="1"/>
  <c r="AY91" i="1"/>
  <c r="AZ91" i="1"/>
  <c r="N24" i="1"/>
  <c r="O24" i="1"/>
  <c r="P24" i="1"/>
  <c r="Q24" i="1"/>
  <c r="R24" i="1"/>
  <c r="S24" i="1"/>
  <c r="T24" i="1"/>
  <c r="U24" i="1"/>
  <c r="V24" i="1"/>
  <c r="X24" i="1"/>
  <c r="Y24" i="1"/>
  <c r="Z24" i="1"/>
  <c r="AA24" i="1"/>
  <c r="AB24" i="1"/>
  <c r="AC24" i="1"/>
  <c r="AE24" i="1"/>
  <c r="AG24" i="1"/>
  <c r="F24" i="1"/>
  <c r="G24" i="1"/>
  <c r="H24" i="1"/>
  <c r="I24" i="1"/>
  <c r="J24" i="1"/>
  <c r="K24" i="1"/>
  <c r="AI24" i="1"/>
  <c r="AJ24" i="1"/>
  <c r="AL24" i="1"/>
  <c r="AM24" i="1"/>
  <c r="AP24" i="1"/>
  <c r="AS24" i="1"/>
  <c r="AY24" i="1"/>
  <c r="AZ24" i="1"/>
  <c r="N60" i="1"/>
  <c r="O60" i="1"/>
  <c r="P60" i="1"/>
  <c r="Q60" i="1"/>
  <c r="R60" i="1"/>
  <c r="S60" i="1"/>
  <c r="T60" i="1"/>
  <c r="U60" i="1"/>
  <c r="V60" i="1"/>
  <c r="X60" i="1"/>
  <c r="Y60" i="1"/>
  <c r="Z60" i="1"/>
  <c r="AA60" i="1"/>
  <c r="AB60" i="1"/>
  <c r="AC60" i="1"/>
  <c r="AE60" i="1"/>
  <c r="AG60" i="1"/>
  <c r="F60" i="1"/>
  <c r="G60" i="1"/>
  <c r="H60" i="1"/>
  <c r="I60" i="1"/>
  <c r="J60" i="1"/>
  <c r="K60" i="1"/>
  <c r="AI60" i="1"/>
  <c r="AJ60" i="1"/>
  <c r="AL60" i="1"/>
  <c r="AM60" i="1"/>
  <c r="AO60" i="1"/>
  <c r="AP60" i="1"/>
  <c r="AS60" i="1"/>
  <c r="AY60" i="1"/>
  <c r="AZ60" i="1"/>
  <c r="N90" i="1"/>
  <c r="O90" i="1"/>
  <c r="P90" i="1"/>
  <c r="Q90" i="1"/>
  <c r="R90" i="1"/>
  <c r="S90" i="1"/>
  <c r="T90" i="1"/>
  <c r="U90" i="1"/>
  <c r="V90" i="1"/>
  <c r="X90" i="1"/>
  <c r="Y90" i="1"/>
  <c r="Z90" i="1"/>
  <c r="AA90" i="1"/>
  <c r="AB90" i="1"/>
  <c r="AC90" i="1"/>
  <c r="AE90" i="1"/>
  <c r="AG90" i="1"/>
  <c r="F90" i="1"/>
  <c r="G90" i="1"/>
  <c r="H90" i="1"/>
  <c r="I90" i="1"/>
  <c r="J90" i="1"/>
  <c r="K90" i="1"/>
  <c r="AI90" i="1"/>
  <c r="AJ90" i="1"/>
  <c r="AL90" i="1"/>
  <c r="AM90" i="1"/>
  <c r="AO90" i="1"/>
  <c r="AP90" i="1"/>
  <c r="AS90" i="1"/>
  <c r="AY90" i="1"/>
  <c r="AZ90" i="1"/>
  <c r="N110" i="1"/>
  <c r="O110" i="1"/>
  <c r="P110" i="1"/>
  <c r="Q110" i="1"/>
  <c r="R110" i="1"/>
  <c r="S110" i="1"/>
  <c r="T110" i="1"/>
  <c r="U110" i="1"/>
  <c r="V110" i="1"/>
  <c r="X110" i="1"/>
  <c r="Y110" i="1"/>
  <c r="Z110" i="1"/>
  <c r="AA110" i="1"/>
  <c r="AB110" i="1"/>
  <c r="AC110" i="1"/>
  <c r="AE110" i="1"/>
  <c r="F110" i="1"/>
  <c r="G110" i="1"/>
  <c r="H110" i="1"/>
  <c r="I110" i="1"/>
  <c r="J110" i="1"/>
  <c r="K110" i="1"/>
  <c r="AI110" i="1"/>
  <c r="AJ110" i="1"/>
  <c r="AL110" i="1"/>
  <c r="AM110" i="1"/>
  <c r="AP110" i="1"/>
  <c r="AS110" i="1"/>
  <c r="AZ110" i="1"/>
  <c r="N16" i="1"/>
  <c r="O16" i="1"/>
  <c r="P16" i="1"/>
  <c r="Q16" i="1"/>
  <c r="R16" i="1"/>
  <c r="S16" i="1"/>
  <c r="T16" i="1"/>
  <c r="U16" i="1"/>
  <c r="V16" i="1"/>
  <c r="X16" i="1"/>
  <c r="Y16" i="1"/>
  <c r="Z16" i="1"/>
  <c r="AA16" i="1"/>
  <c r="AB16" i="1"/>
  <c r="AC16" i="1"/>
  <c r="AE16" i="1"/>
  <c r="AG16" i="1"/>
  <c r="F16" i="1"/>
  <c r="G16" i="1"/>
  <c r="H16" i="1"/>
  <c r="I16" i="1"/>
  <c r="J16" i="1"/>
  <c r="K16" i="1"/>
  <c r="AI16" i="1"/>
  <c r="AJ16" i="1"/>
  <c r="AL16" i="1"/>
  <c r="AM16" i="1"/>
  <c r="AP16" i="1"/>
  <c r="AS16" i="1"/>
  <c r="AZ16" i="1"/>
  <c r="N59" i="1"/>
  <c r="O59" i="1"/>
  <c r="P59" i="1"/>
  <c r="Q59" i="1"/>
  <c r="R59" i="1"/>
  <c r="S59" i="1"/>
  <c r="T59" i="1"/>
  <c r="U59" i="1"/>
  <c r="V59" i="1"/>
  <c r="X59" i="1"/>
  <c r="Y59" i="1"/>
  <c r="Z59" i="1"/>
  <c r="AA59" i="1"/>
  <c r="AB59" i="1"/>
  <c r="AC59" i="1"/>
  <c r="AE59" i="1"/>
  <c r="AG59" i="1"/>
  <c r="F59" i="1"/>
  <c r="G59" i="1"/>
  <c r="H59" i="1"/>
  <c r="I59" i="1"/>
  <c r="J59" i="1"/>
  <c r="AL59" i="1"/>
  <c r="AM59" i="1"/>
  <c r="AP59" i="1"/>
  <c r="AS59" i="1"/>
  <c r="AZ59" i="1"/>
  <c r="N196" i="1"/>
  <c r="O196" i="1"/>
  <c r="P196" i="1"/>
  <c r="Q196" i="1"/>
  <c r="R196" i="1"/>
  <c r="S196" i="1"/>
  <c r="T196" i="1"/>
  <c r="U196" i="1"/>
  <c r="V196" i="1"/>
  <c r="X196" i="1"/>
  <c r="Y196" i="1"/>
  <c r="Z196" i="1"/>
  <c r="AA196" i="1"/>
  <c r="AB196" i="1"/>
  <c r="AC196" i="1"/>
  <c r="AE196" i="1"/>
  <c r="AG196" i="1"/>
  <c r="F196" i="1"/>
  <c r="G196" i="1"/>
  <c r="H196" i="1"/>
  <c r="I196" i="1"/>
  <c r="J196" i="1"/>
  <c r="K196" i="1"/>
  <c r="AI196" i="1"/>
  <c r="AJ196" i="1"/>
  <c r="AL196" i="1"/>
  <c r="AM196" i="1"/>
  <c r="AO196" i="1"/>
  <c r="AP196" i="1"/>
  <c r="AS196" i="1"/>
  <c r="AY196" i="1"/>
  <c r="AZ196" i="1"/>
  <c r="N183" i="1"/>
  <c r="O183" i="1"/>
  <c r="P183" i="1"/>
  <c r="Q183" i="1"/>
  <c r="R183" i="1"/>
  <c r="S183" i="1"/>
  <c r="T183" i="1"/>
  <c r="U183" i="1"/>
  <c r="V183" i="1"/>
  <c r="X183" i="1"/>
  <c r="Y183" i="1"/>
  <c r="Z183" i="1"/>
  <c r="AA183" i="1"/>
  <c r="AB183" i="1"/>
  <c r="AC183" i="1"/>
  <c r="AE183" i="1"/>
  <c r="AG183" i="1"/>
  <c r="F183" i="1"/>
  <c r="G183" i="1"/>
  <c r="H183" i="1"/>
  <c r="I183" i="1"/>
  <c r="J183" i="1"/>
  <c r="K183" i="1"/>
  <c r="AI183" i="1"/>
  <c r="AJ183" i="1"/>
  <c r="AL183" i="1"/>
  <c r="AM183" i="1"/>
  <c r="AP183" i="1"/>
  <c r="AS183" i="1"/>
  <c r="AY183" i="1"/>
  <c r="AZ183" i="1"/>
  <c r="N129" i="1"/>
  <c r="O129" i="1"/>
  <c r="P129" i="1"/>
  <c r="Q129" i="1"/>
  <c r="R129" i="1"/>
  <c r="S129" i="1"/>
  <c r="T129" i="1"/>
  <c r="U129" i="1"/>
  <c r="V129" i="1"/>
  <c r="X129" i="1"/>
  <c r="Y129" i="1"/>
  <c r="Z129" i="1"/>
  <c r="AA129" i="1"/>
  <c r="AB129" i="1"/>
  <c r="AC129" i="1"/>
  <c r="AE129" i="1"/>
  <c r="AG129" i="1"/>
  <c r="F129" i="1"/>
  <c r="G129" i="1"/>
  <c r="H129" i="1"/>
  <c r="I129" i="1"/>
  <c r="J129" i="1"/>
  <c r="K129" i="1"/>
  <c r="AI129" i="1"/>
  <c r="AJ129" i="1"/>
  <c r="AL129" i="1"/>
  <c r="AM129" i="1"/>
  <c r="AP129" i="1"/>
  <c r="AS129" i="1"/>
  <c r="AY129" i="1"/>
  <c r="AZ129" i="1"/>
  <c r="N128" i="1"/>
  <c r="O128" i="1"/>
  <c r="P128" i="1"/>
  <c r="Q128" i="1"/>
  <c r="R128" i="1"/>
  <c r="S128" i="1"/>
  <c r="T128" i="1"/>
  <c r="U128" i="1"/>
  <c r="V128" i="1"/>
  <c r="X128" i="1"/>
  <c r="Y128" i="1"/>
  <c r="Z128" i="1"/>
  <c r="AA128" i="1"/>
  <c r="AB128" i="1"/>
  <c r="AC128" i="1"/>
  <c r="AE128" i="1"/>
  <c r="AG128" i="1"/>
  <c r="F128" i="1"/>
  <c r="G128" i="1"/>
  <c r="H128" i="1"/>
  <c r="I128" i="1"/>
  <c r="J128" i="1"/>
  <c r="K128" i="1"/>
  <c r="AI128" i="1"/>
  <c r="AJ128" i="1"/>
  <c r="AL128" i="1"/>
  <c r="AM128" i="1"/>
  <c r="AP128" i="1"/>
  <c r="AS128" i="1"/>
  <c r="AY128" i="1"/>
  <c r="AZ128" i="1"/>
  <c r="N168" i="1"/>
  <c r="O168" i="1"/>
  <c r="P168" i="1"/>
  <c r="Q168" i="1"/>
  <c r="R168" i="1"/>
  <c r="S168" i="1"/>
  <c r="T168" i="1"/>
  <c r="U168" i="1"/>
  <c r="V168" i="1"/>
  <c r="X168" i="1"/>
  <c r="Y168" i="1"/>
  <c r="Z168" i="1"/>
  <c r="AA168" i="1"/>
  <c r="AB168" i="1"/>
  <c r="AC168" i="1"/>
  <c r="AE168" i="1"/>
  <c r="AG168" i="1"/>
  <c r="F168" i="1"/>
  <c r="G168" i="1"/>
  <c r="H168" i="1"/>
  <c r="I168" i="1"/>
  <c r="J168" i="1"/>
  <c r="K168" i="1"/>
  <c r="AI168" i="1"/>
  <c r="AJ168" i="1"/>
  <c r="AL168" i="1"/>
  <c r="AM168" i="1"/>
  <c r="AP168" i="1"/>
  <c r="AS168" i="1"/>
  <c r="AY168" i="1"/>
  <c r="AZ168" i="1"/>
  <c r="N109" i="1"/>
  <c r="O109" i="1"/>
  <c r="P109" i="1"/>
  <c r="Q109" i="1"/>
  <c r="R109" i="1"/>
  <c r="S109" i="1"/>
  <c r="T109" i="1"/>
  <c r="U109" i="1"/>
  <c r="V109" i="1"/>
  <c r="X109" i="1"/>
  <c r="Y109" i="1"/>
  <c r="Z109" i="1"/>
  <c r="AA109" i="1"/>
  <c r="AB109" i="1"/>
  <c r="AC109" i="1"/>
  <c r="AE109" i="1"/>
  <c r="AG109" i="1"/>
  <c r="F109" i="1"/>
  <c r="G109" i="1"/>
  <c r="H109" i="1"/>
  <c r="I109" i="1"/>
  <c r="J109" i="1"/>
  <c r="K109" i="1"/>
  <c r="AI109" i="1"/>
  <c r="AJ109" i="1"/>
  <c r="AL109" i="1"/>
  <c r="AM109" i="1"/>
  <c r="AP109" i="1"/>
  <c r="AS109" i="1"/>
  <c r="AY109" i="1"/>
  <c r="AZ109" i="1"/>
  <c r="N127" i="1"/>
  <c r="O127" i="1"/>
  <c r="P127" i="1"/>
  <c r="Q127" i="1"/>
  <c r="R127" i="1"/>
  <c r="S127" i="1"/>
  <c r="T127" i="1"/>
  <c r="U127" i="1"/>
  <c r="V127" i="1"/>
  <c r="X127" i="1"/>
  <c r="Y127" i="1"/>
  <c r="Z127" i="1"/>
  <c r="AA127" i="1"/>
  <c r="AB127" i="1"/>
  <c r="AC127" i="1"/>
  <c r="AE127" i="1"/>
  <c r="AG127" i="1"/>
  <c r="F127" i="1"/>
  <c r="G127" i="1"/>
  <c r="H127" i="1"/>
  <c r="I127" i="1"/>
  <c r="J127" i="1"/>
  <c r="K127" i="1"/>
  <c r="AI127" i="1"/>
  <c r="AJ127" i="1"/>
  <c r="AL127" i="1"/>
  <c r="AM127" i="1"/>
  <c r="AP127" i="1"/>
  <c r="AS127" i="1"/>
  <c r="AY127" i="1"/>
  <c r="AZ127" i="1"/>
  <c r="N126" i="1"/>
  <c r="O126" i="1"/>
  <c r="P126" i="1"/>
  <c r="Q126" i="1"/>
  <c r="R126" i="1"/>
  <c r="S126" i="1"/>
  <c r="T126" i="1"/>
  <c r="U126" i="1"/>
  <c r="V126" i="1"/>
  <c r="X126" i="1"/>
  <c r="Y126" i="1"/>
  <c r="Z126" i="1"/>
  <c r="AA126" i="1"/>
  <c r="AB126" i="1"/>
  <c r="AC126" i="1"/>
  <c r="AE126" i="1"/>
  <c r="AG126" i="1"/>
  <c r="AJ126" i="1"/>
  <c r="F126" i="1"/>
  <c r="G126" i="1"/>
  <c r="H126" i="1"/>
  <c r="I126" i="1"/>
  <c r="J126" i="1"/>
  <c r="AL126" i="1"/>
  <c r="AM126" i="1"/>
  <c r="K126" i="1"/>
  <c r="AO126" i="1"/>
  <c r="AP126" i="1"/>
  <c r="AS126" i="1"/>
  <c r="AY126" i="1"/>
  <c r="AZ126" i="1"/>
  <c r="N89" i="1"/>
  <c r="O89" i="1"/>
  <c r="P89" i="1"/>
  <c r="Q89" i="1"/>
  <c r="R89" i="1"/>
  <c r="S89" i="1"/>
  <c r="T89" i="1"/>
  <c r="U89" i="1"/>
  <c r="V89" i="1"/>
  <c r="X89" i="1"/>
  <c r="Y89" i="1"/>
  <c r="Z89" i="1"/>
  <c r="AA89" i="1"/>
  <c r="AB89" i="1"/>
  <c r="AC89" i="1"/>
  <c r="AE89" i="1"/>
  <c r="AG89" i="1"/>
  <c r="F89" i="1"/>
  <c r="G89" i="1"/>
  <c r="H89" i="1"/>
  <c r="I89" i="1"/>
  <c r="J89" i="1"/>
  <c r="K89" i="1"/>
  <c r="AI89" i="1"/>
  <c r="AJ89" i="1"/>
  <c r="AL89" i="1"/>
  <c r="AM89" i="1"/>
  <c r="AP89" i="1"/>
  <c r="AS89" i="1"/>
  <c r="AY89" i="1"/>
  <c r="AZ89" i="1"/>
  <c r="N88" i="1"/>
  <c r="O88" i="1"/>
  <c r="P88" i="1"/>
  <c r="Q88" i="1"/>
  <c r="R88" i="1"/>
  <c r="S88" i="1"/>
  <c r="T88" i="1"/>
  <c r="U88" i="1"/>
  <c r="V88" i="1"/>
  <c r="X88" i="1"/>
  <c r="Y88" i="1"/>
  <c r="Z88" i="1"/>
  <c r="AA88" i="1"/>
  <c r="AB88" i="1"/>
  <c r="AC88" i="1"/>
  <c r="AE88" i="1"/>
  <c r="AG88" i="1"/>
  <c r="F88" i="1"/>
  <c r="G88" i="1"/>
  <c r="H88" i="1"/>
  <c r="I88" i="1"/>
  <c r="J88" i="1"/>
  <c r="K88" i="1"/>
  <c r="AI88" i="1"/>
  <c r="AJ88" i="1"/>
  <c r="AL88" i="1"/>
  <c r="AM88" i="1"/>
  <c r="AP88" i="1"/>
  <c r="AS88" i="1"/>
  <c r="AY88" i="1"/>
  <c r="AZ88" i="1"/>
  <c r="N87" i="1"/>
  <c r="O87" i="1"/>
  <c r="P87" i="1"/>
  <c r="Q87" i="1"/>
  <c r="R87" i="1"/>
  <c r="S87" i="1"/>
  <c r="T87" i="1"/>
  <c r="U87" i="1"/>
  <c r="V87" i="1"/>
  <c r="X87" i="1"/>
  <c r="Y87" i="1"/>
  <c r="Z87" i="1"/>
  <c r="AA87" i="1"/>
  <c r="AB87" i="1"/>
  <c r="AC87" i="1"/>
  <c r="AE87" i="1"/>
  <c r="AG87" i="1"/>
  <c r="F87" i="1"/>
  <c r="G87" i="1"/>
  <c r="H87" i="1"/>
  <c r="I87" i="1"/>
  <c r="J87" i="1"/>
  <c r="K87" i="1"/>
  <c r="AI87" i="1"/>
  <c r="AJ87" i="1"/>
  <c r="AL87" i="1"/>
  <c r="AM87" i="1"/>
  <c r="AP87" i="1"/>
  <c r="AS87" i="1"/>
  <c r="AY87" i="1"/>
  <c r="AZ87" i="1"/>
  <c r="N195" i="1"/>
  <c r="O195" i="1"/>
  <c r="P195" i="1"/>
  <c r="Q195" i="1"/>
  <c r="R195" i="1"/>
  <c r="S195" i="1"/>
  <c r="T195" i="1"/>
  <c r="U195" i="1"/>
  <c r="V195" i="1"/>
  <c r="X195" i="1"/>
  <c r="Y195" i="1"/>
  <c r="Z195" i="1"/>
  <c r="AA195" i="1"/>
  <c r="AB195" i="1"/>
  <c r="AC195" i="1"/>
  <c r="AE195" i="1"/>
  <c r="AG195" i="1"/>
  <c r="AJ195" i="1"/>
  <c r="F195" i="1"/>
  <c r="G195" i="1"/>
  <c r="H195" i="1"/>
  <c r="I195" i="1"/>
  <c r="J195" i="1"/>
  <c r="AL195" i="1"/>
  <c r="AM195" i="1"/>
  <c r="AP195" i="1"/>
  <c r="AS195" i="1"/>
  <c r="AY195" i="1"/>
  <c r="AZ195" i="1"/>
  <c r="N58" i="1"/>
  <c r="O58" i="1"/>
  <c r="P58" i="1"/>
  <c r="Q58" i="1"/>
  <c r="R58" i="1"/>
  <c r="S58" i="1"/>
  <c r="T58" i="1"/>
  <c r="U58" i="1"/>
  <c r="V58" i="1"/>
  <c r="X58" i="1"/>
  <c r="Y58" i="1"/>
  <c r="Z58" i="1"/>
  <c r="AA58" i="1"/>
  <c r="AB58" i="1"/>
  <c r="AC58" i="1"/>
  <c r="AE58" i="1"/>
  <c r="AG58" i="1"/>
  <c r="F58" i="1"/>
  <c r="G58" i="1"/>
  <c r="H58" i="1"/>
  <c r="I58" i="1"/>
  <c r="J58" i="1"/>
  <c r="K58" i="1"/>
  <c r="AI58" i="1"/>
  <c r="AJ58" i="1"/>
  <c r="AL58" i="1"/>
  <c r="AM58" i="1"/>
  <c r="AP58" i="1"/>
  <c r="AS58" i="1"/>
  <c r="AY58" i="1"/>
  <c r="AZ58" i="1"/>
  <c r="N57" i="1"/>
  <c r="O57" i="1"/>
  <c r="P57" i="1"/>
  <c r="Q57" i="1"/>
  <c r="R57" i="1"/>
  <c r="S57" i="1"/>
  <c r="T57" i="1"/>
  <c r="U57" i="1"/>
  <c r="V57" i="1"/>
  <c r="X57" i="1"/>
  <c r="Y57" i="1"/>
  <c r="Z57" i="1"/>
  <c r="AA57" i="1"/>
  <c r="AB57" i="1"/>
  <c r="AC57" i="1"/>
  <c r="AE57" i="1"/>
  <c r="AG57" i="1"/>
  <c r="F57" i="1"/>
  <c r="G57" i="1"/>
  <c r="H57" i="1"/>
  <c r="I57" i="1"/>
  <c r="J57" i="1"/>
  <c r="K57" i="1"/>
  <c r="AI57" i="1"/>
  <c r="AJ57" i="1"/>
  <c r="AL57" i="1"/>
  <c r="AM57" i="1"/>
  <c r="AP57" i="1"/>
  <c r="AS57" i="1"/>
  <c r="AY57" i="1"/>
  <c r="AZ57" i="1"/>
  <c r="N194" i="1"/>
  <c r="O194" i="1"/>
  <c r="P194" i="1"/>
  <c r="Q194" i="1"/>
  <c r="R194" i="1"/>
  <c r="S194" i="1"/>
  <c r="T194" i="1"/>
  <c r="U194" i="1"/>
  <c r="V194" i="1"/>
  <c r="X194" i="1"/>
  <c r="Y194" i="1"/>
  <c r="Z194" i="1"/>
  <c r="AA194" i="1"/>
  <c r="AB194" i="1"/>
  <c r="AC194" i="1"/>
  <c r="AE194" i="1"/>
  <c r="AG194" i="1"/>
  <c r="AJ194" i="1"/>
  <c r="AM194" i="1"/>
  <c r="AP194" i="1"/>
  <c r="AS194" i="1"/>
  <c r="AY194" i="1"/>
  <c r="AZ194" i="1"/>
  <c r="F204" i="1"/>
  <c r="G204" i="1"/>
  <c r="H204" i="1"/>
  <c r="I204" i="1"/>
  <c r="J204" i="1"/>
  <c r="AU204" i="1"/>
  <c r="AV204" i="1"/>
  <c r="AW204" i="1"/>
  <c r="AX204" i="1"/>
  <c r="AU167" i="1"/>
  <c r="AV167" i="1"/>
  <c r="AW167" i="1"/>
  <c r="AX167" i="1"/>
  <c r="AU108" i="1"/>
  <c r="AV108" i="1"/>
  <c r="AW108" i="1"/>
  <c r="AX108" i="1"/>
  <c r="AU56" i="1"/>
  <c r="AV56" i="1"/>
  <c r="AW56" i="1"/>
  <c r="AX56" i="1"/>
  <c r="AU145" i="1"/>
  <c r="AV145" i="1"/>
  <c r="AW145" i="1"/>
  <c r="AX145" i="1"/>
  <c r="AU107" i="1"/>
  <c r="AV107" i="1"/>
  <c r="AW107" i="1"/>
  <c r="AX107" i="1"/>
  <c r="AU166" i="1"/>
  <c r="AV166" i="1"/>
  <c r="AW166" i="1"/>
  <c r="AX166" i="1"/>
  <c r="AU182" i="1"/>
  <c r="AV182" i="1"/>
  <c r="AW182" i="1"/>
  <c r="AX182" i="1"/>
  <c r="AU165" i="1"/>
  <c r="AV165" i="1"/>
  <c r="AW165" i="1"/>
  <c r="AX165" i="1"/>
  <c r="AU181" i="1"/>
  <c r="AV181" i="1"/>
  <c r="AW181" i="1"/>
  <c r="AX181" i="1"/>
  <c r="AU164" i="1"/>
  <c r="AV164" i="1"/>
  <c r="AW164" i="1"/>
  <c r="AX164" i="1"/>
  <c r="AU206" i="1"/>
  <c r="AV206" i="1"/>
  <c r="AW206" i="1"/>
  <c r="AX206" i="1"/>
  <c r="AU203" i="1"/>
  <c r="AV203" i="1"/>
  <c r="AW203" i="1"/>
  <c r="AX203" i="1"/>
  <c r="AU86" i="1"/>
  <c r="AV86" i="1"/>
  <c r="AW86" i="1"/>
  <c r="AX86" i="1"/>
  <c r="AU163" i="1"/>
  <c r="AV163" i="1"/>
  <c r="AW163" i="1"/>
  <c r="AX163" i="1"/>
  <c r="AU180" i="1"/>
  <c r="AV180" i="1"/>
  <c r="AW180" i="1"/>
  <c r="AX180" i="1"/>
  <c r="AU85" i="1"/>
  <c r="AV85" i="1"/>
  <c r="AW85" i="1"/>
  <c r="AX85" i="1"/>
  <c r="AU125" i="1"/>
  <c r="AV125" i="1"/>
  <c r="AW125" i="1"/>
  <c r="AX125" i="1"/>
  <c r="AU162" i="1"/>
  <c r="AV162" i="1"/>
  <c r="AW162" i="1"/>
  <c r="AX162" i="1"/>
  <c r="AU55" i="1"/>
  <c r="AV55" i="1"/>
  <c r="AW55" i="1"/>
  <c r="AX55" i="1"/>
  <c r="AU144" i="1"/>
  <c r="AV144" i="1"/>
  <c r="AW144" i="1"/>
  <c r="AX144" i="1"/>
  <c r="AU143" i="1"/>
  <c r="AV143" i="1"/>
  <c r="AW143" i="1"/>
  <c r="AX143" i="1"/>
  <c r="AU84" i="1"/>
  <c r="AV84" i="1"/>
  <c r="AW84" i="1"/>
  <c r="AX84" i="1"/>
  <c r="AU193" i="1"/>
  <c r="AV193" i="1"/>
  <c r="AW193" i="1"/>
  <c r="AX193" i="1"/>
  <c r="AU205" i="1"/>
  <c r="AV205" i="1"/>
  <c r="AW205" i="1"/>
  <c r="AX205" i="1"/>
  <c r="AU192" i="1"/>
  <c r="AV192" i="1"/>
  <c r="AW192" i="1"/>
  <c r="AX192" i="1"/>
  <c r="AU106" i="1"/>
  <c r="AV106" i="1"/>
  <c r="AW106" i="1"/>
  <c r="AX106" i="1"/>
  <c r="AU83" i="1"/>
  <c r="AV83" i="1"/>
  <c r="AW83" i="1"/>
  <c r="AX83" i="1"/>
  <c r="AU105" i="1"/>
  <c r="AV105" i="1"/>
  <c r="AW105" i="1"/>
  <c r="AX105" i="1"/>
  <c r="AU82" i="1"/>
  <c r="AV82" i="1"/>
  <c r="AW82" i="1"/>
  <c r="AX82" i="1"/>
  <c r="AU124" i="1"/>
  <c r="AV124" i="1"/>
  <c r="AW124" i="1"/>
  <c r="AX124" i="1"/>
  <c r="AU54" i="1"/>
  <c r="AV54" i="1"/>
  <c r="AW54" i="1"/>
  <c r="AX54" i="1"/>
  <c r="AU53" i="1"/>
  <c r="AV53" i="1"/>
  <c r="AW53" i="1"/>
  <c r="AX53" i="1"/>
  <c r="AU81" i="1"/>
  <c r="AV81" i="1"/>
  <c r="AW81" i="1"/>
  <c r="AX81" i="1"/>
  <c r="AU202" i="1"/>
  <c r="AV202" i="1"/>
  <c r="AW202" i="1"/>
  <c r="AX202" i="1"/>
  <c r="AU123" i="1"/>
  <c r="AV123" i="1"/>
  <c r="AW123" i="1"/>
  <c r="AX123" i="1"/>
  <c r="J179" i="1"/>
  <c r="AU179" i="1"/>
  <c r="AV179" i="1"/>
  <c r="AW179" i="1"/>
  <c r="AX179" i="1"/>
  <c r="AU80" i="1"/>
  <c r="AV80" i="1"/>
  <c r="AW80" i="1"/>
  <c r="AX80" i="1"/>
  <c r="AU52" i="1"/>
  <c r="AV52" i="1"/>
  <c r="AW52" i="1"/>
  <c r="AX52" i="1"/>
  <c r="AU161" i="1"/>
  <c r="AV161" i="1"/>
  <c r="AW161" i="1"/>
  <c r="AX161" i="1"/>
  <c r="F201" i="1"/>
  <c r="G201" i="1"/>
  <c r="H201" i="1"/>
  <c r="I201" i="1"/>
  <c r="J201" i="1"/>
  <c r="AU201" i="1"/>
  <c r="AV201" i="1"/>
  <c r="AW201" i="1"/>
  <c r="AX201" i="1"/>
  <c r="AU15" i="1"/>
  <c r="AV15" i="1"/>
  <c r="AW15" i="1"/>
  <c r="AX15" i="1"/>
  <c r="AU14" i="1"/>
  <c r="AV14" i="1"/>
  <c r="AW14" i="1"/>
  <c r="AX14" i="1"/>
  <c r="F191" i="1"/>
  <c r="G191" i="1"/>
  <c r="H191" i="1"/>
  <c r="I191" i="1"/>
  <c r="J191" i="1"/>
  <c r="AU191" i="1"/>
  <c r="AV191" i="1"/>
  <c r="AW191" i="1"/>
  <c r="AX191" i="1"/>
  <c r="F190" i="1"/>
  <c r="G190" i="1"/>
  <c r="H190" i="1"/>
  <c r="I190" i="1"/>
  <c r="J190" i="1"/>
  <c r="AU190" i="1"/>
  <c r="AV190" i="1"/>
  <c r="AW190" i="1"/>
  <c r="AX190" i="1"/>
  <c r="AU37" i="1"/>
  <c r="AV37" i="1"/>
  <c r="AW37" i="1"/>
  <c r="AX37" i="1"/>
  <c r="AU104" i="1"/>
  <c r="AV104" i="1"/>
  <c r="AW104" i="1"/>
  <c r="AX104" i="1"/>
  <c r="AU36" i="1"/>
  <c r="AV36" i="1"/>
  <c r="AW36" i="1"/>
  <c r="AX36" i="1"/>
  <c r="AU6" i="1"/>
  <c r="AV6" i="1"/>
  <c r="AW6" i="1"/>
  <c r="AX6" i="1"/>
  <c r="AU35" i="1"/>
  <c r="AV35" i="1"/>
  <c r="AW35" i="1"/>
  <c r="AX35" i="1"/>
  <c r="AU13" i="1"/>
  <c r="AV13" i="1"/>
  <c r="AW13" i="1"/>
  <c r="AX13" i="1"/>
  <c r="AU5" i="1"/>
  <c r="AV5" i="1"/>
  <c r="AW5" i="1"/>
  <c r="AX5" i="1"/>
  <c r="AU34" i="1"/>
  <c r="AV34" i="1"/>
  <c r="AW34" i="1"/>
  <c r="AX34" i="1"/>
  <c r="AU51" i="1"/>
  <c r="AV51" i="1"/>
  <c r="AW51" i="1"/>
  <c r="AX51" i="1"/>
  <c r="F189" i="1"/>
  <c r="G189" i="1"/>
  <c r="H189" i="1"/>
  <c r="I189" i="1"/>
  <c r="J189" i="1"/>
  <c r="AU189" i="1"/>
  <c r="AV189" i="1"/>
  <c r="AW189" i="1"/>
  <c r="AX189" i="1"/>
  <c r="AU178" i="1"/>
  <c r="AV178" i="1"/>
  <c r="AW178" i="1"/>
  <c r="AX178" i="1"/>
  <c r="AU103" i="1"/>
  <c r="AV103" i="1"/>
  <c r="AW103" i="1"/>
  <c r="AX103" i="1"/>
  <c r="AU122" i="1"/>
  <c r="AV122" i="1"/>
  <c r="AW122" i="1"/>
  <c r="AX122" i="1"/>
  <c r="F188" i="1"/>
  <c r="G188" i="1"/>
  <c r="H188" i="1"/>
  <c r="I188" i="1"/>
  <c r="J188" i="1"/>
  <c r="AU188" i="1"/>
  <c r="AV188" i="1"/>
  <c r="AW188" i="1"/>
  <c r="AX188" i="1"/>
  <c r="AU142" i="1"/>
  <c r="AV142" i="1"/>
  <c r="AW142" i="1"/>
  <c r="AX142" i="1"/>
  <c r="AU79" i="1"/>
  <c r="AV79" i="1"/>
  <c r="AW79" i="1"/>
  <c r="AX79" i="1"/>
  <c r="AU141" i="1"/>
  <c r="AV141" i="1"/>
  <c r="AW141" i="1"/>
  <c r="AX141" i="1"/>
  <c r="F187" i="1"/>
  <c r="G187" i="1"/>
  <c r="H187" i="1"/>
  <c r="I187" i="1"/>
  <c r="J187" i="1"/>
  <c r="AU187" i="1"/>
  <c r="AV187" i="1"/>
  <c r="AW187" i="1"/>
  <c r="AX187" i="1"/>
  <c r="F207" i="1"/>
  <c r="G207" i="1"/>
  <c r="H207" i="1"/>
  <c r="I207" i="1"/>
  <c r="J207" i="1"/>
  <c r="AU207" i="1"/>
  <c r="AV207" i="1"/>
  <c r="AW207" i="1"/>
  <c r="AX207" i="1"/>
  <c r="AU50" i="1"/>
  <c r="AV50" i="1"/>
  <c r="AW50" i="1"/>
  <c r="AX50" i="1"/>
  <c r="AU140" i="1"/>
  <c r="AV140" i="1"/>
  <c r="AW140" i="1"/>
  <c r="AX140" i="1"/>
  <c r="AU186" i="1"/>
  <c r="AV186" i="1"/>
  <c r="AW186" i="1"/>
  <c r="AX186" i="1"/>
  <c r="AU49" i="1"/>
  <c r="AV49" i="1"/>
  <c r="AW49" i="1"/>
  <c r="AX49" i="1"/>
  <c r="AU7" i="1"/>
  <c r="AV7" i="1"/>
  <c r="AW7" i="1"/>
  <c r="AX7" i="1"/>
  <c r="AU78" i="1"/>
  <c r="AV78" i="1"/>
  <c r="AW78" i="1"/>
  <c r="AX78" i="1"/>
  <c r="AU160" i="1"/>
  <c r="AV160" i="1"/>
  <c r="AW160" i="1"/>
  <c r="AX160" i="1"/>
  <c r="AU48" i="1"/>
  <c r="AV48" i="1"/>
  <c r="AW48" i="1"/>
  <c r="AX48" i="1"/>
  <c r="AU12" i="1"/>
  <c r="AV12" i="1"/>
  <c r="AW12" i="1"/>
  <c r="AX12" i="1"/>
  <c r="AU33" i="1"/>
  <c r="AV33" i="1"/>
  <c r="AW33" i="1"/>
  <c r="AX33" i="1"/>
  <c r="AU47" i="1"/>
  <c r="AV47" i="1"/>
  <c r="AW47" i="1"/>
  <c r="AX47" i="1"/>
  <c r="AU102" i="1"/>
  <c r="AV102" i="1"/>
  <c r="AW102" i="1"/>
  <c r="AX102" i="1"/>
  <c r="AU177" i="1"/>
  <c r="AV177" i="1"/>
  <c r="AW177" i="1"/>
  <c r="AX177" i="1"/>
  <c r="AU77" i="1"/>
  <c r="AV77" i="1"/>
  <c r="AW77" i="1"/>
  <c r="AX77" i="1"/>
  <c r="AU76" i="1"/>
  <c r="AV76" i="1"/>
  <c r="AW76" i="1"/>
  <c r="AX76" i="1"/>
  <c r="AU46" i="1"/>
  <c r="AV46" i="1"/>
  <c r="AW46" i="1"/>
  <c r="AX46" i="1"/>
  <c r="AU75" i="1"/>
  <c r="AV75" i="1"/>
  <c r="AW75" i="1"/>
  <c r="AX75" i="1"/>
  <c r="F176" i="1"/>
  <c r="G176" i="1"/>
  <c r="H176" i="1"/>
  <c r="I176" i="1"/>
  <c r="J176" i="1"/>
  <c r="AU176" i="1"/>
  <c r="AV176" i="1"/>
  <c r="AW176" i="1"/>
  <c r="AX176" i="1"/>
  <c r="F159" i="1"/>
  <c r="G159" i="1"/>
  <c r="H159" i="1"/>
  <c r="I159" i="1"/>
  <c r="J159" i="1"/>
  <c r="AU159" i="1"/>
  <c r="AV159" i="1"/>
  <c r="AW159" i="1"/>
  <c r="AX159" i="1"/>
  <c r="AU101" i="1"/>
  <c r="AV101" i="1"/>
  <c r="AW101" i="1"/>
  <c r="AX101" i="1"/>
  <c r="AU23" i="1"/>
  <c r="AV23" i="1"/>
  <c r="AW23" i="1"/>
  <c r="AX23" i="1"/>
  <c r="AU158" i="1"/>
  <c r="AV158" i="1"/>
  <c r="AW158" i="1"/>
  <c r="AX158" i="1"/>
  <c r="F175" i="1"/>
  <c r="G175" i="1"/>
  <c r="H175" i="1"/>
  <c r="I175" i="1"/>
  <c r="J175" i="1"/>
  <c r="AU175" i="1"/>
  <c r="AV175" i="1"/>
  <c r="AW175" i="1"/>
  <c r="AX175" i="1"/>
  <c r="AU100" i="1"/>
  <c r="AV100" i="1"/>
  <c r="AW100" i="1"/>
  <c r="AX100" i="1"/>
  <c r="AU99" i="1"/>
  <c r="AV99" i="1"/>
  <c r="AW99" i="1"/>
  <c r="AX99" i="1"/>
  <c r="F139" i="1"/>
  <c r="G139" i="1"/>
  <c r="H139" i="1"/>
  <c r="I139" i="1"/>
  <c r="J139" i="1"/>
  <c r="AU139" i="1"/>
  <c r="AV139" i="1"/>
  <c r="AW139" i="1"/>
  <c r="AX139" i="1"/>
  <c r="AU174" i="1"/>
  <c r="AV174" i="1"/>
  <c r="AW174" i="1"/>
  <c r="AX174" i="1"/>
  <c r="AU74" i="1"/>
  <c r="AV74" i="1"/>
  <c r="AW74" i="1"/>
  <c r="AX74" i="1"/>
  <c r="AU98" i="1"/>
  <c r="AV98" i="1"/>
  <c r="AW98" i="1"/>
  <c r="AX98" i="1"/>
  <c r="AU22" i="1"/>
  <c r="AV22" i="1"/>
  <c r="AW22" i="1"/>
  <c r="AX22" i="1"/>
  <c r="AU138" i="1"/>
  <c r="AV138" i="1"/>
  <c r="AW138" i="1"/>
  <c r="AX138" i="1"/>
  <c r="AU97" i="1"/>
  <c r="AV97" i="1"/>
  <c r="AW97" i="1"/>
  <c r="AX97" i="1"/>
  <c r="AU73" i="1"/>
  <c r="AV73" i="1"/>
  <c r="AW73" i="1"/>
  <c r="AX73" i="1"/>
  <c r="AU137" i="1"/>
  <c r="AV137" i="1"/>
  <c r="AW137" i="1"/>
  <c r="AX137" i="1"/>
  <c r="AU32" i="1"/>
  <c r="AV32" i="1"/>
  <c r="AW32" i="1"/>
  <c r="AX32" i="1"/>
  <c r="AU121" i="1"/>
  <c r="AV121" i="1"/>
  <c r="AW121" i="1"/>
  <c r="AX121" i="1"/>
  <c r="AU96" i="1"/>
  <c r="AV96" i="1"/>
  <c r="AW96" i="1"/>
  <c r="AX96" i="1"/>
  <c r="AU157" i="1"/>
  <c r="AV157" i="1"/>
  <c r="AW157" i="1"/>
  <c r="AX157" i="1"/>
  <c r="F173" i="1"/>
  <c r="G173" i="1"/>
  <c r="H173" i="1"/>
  <c r="I173" i="1"/>
  <c r="J173" i="1"/>
  <c r="AU173" i="1"/>
  <c r="AV173" i="1"/>
  <c r="AW173" i="1"/>
  <c r="AX173" i="1"/>
  <c r="AU136" i="1"/>
  <c r="AV136" i="1"/>
  <c r="AW136" i="1"/>
  <c r="AX136" i="1"/>
  <c r="AU21" i="1"/>
  <c r="AV21" i="1"/>
  <c r="AW21" i="1"/>
  <c r="AX21" i="1"/>
  <c r="AU11" i="1"/>
  <c r="AV11" i="1"/>
  <c r="AW11" i="1"/>
  <c r="AX11" i="1"/>
  <c r="AU95" i="1"/>
  <c r="AV95" i="1"/>
  <c r="AW95" i="1"/>
  <c r="AX95" i="1"/>
  <c r="AU20" i="1"/>
  <c r="AV20" i="1"/>
  <c r="AW20" i="1"/>
  <c r="AX20" i="1"/>
  <c r="AU172" i="1"/>
  <c r="AV172" i="1"/>
  <c r="AW172" i="1"/>
  <c r="AX172" i="1"/>
  <c r="AU45" i="1"/>
  <c r="AV45" i="1"/>
  <c r="AW45" i="1"/>
  <c r="AX45" i="1"/>
  <c r="F200" i="1"/>
  <c r="G200" i="1"/>
  <c r="H200" i="1"/>
  <c r="I200" i="1"/>
  <c r="J200" i="1"/>
  <c r="AU200" i="1"/>
  <c r="AV200" i="1"/>
  <c r="AW200" i="1"/>
  <c r="AX200" i="1"/>
  <c r="AU120" i="1"/>
  <c r="AV120" i="1"/>
  <c r="AW120" i="1"/>
  <c r="AX120" i="1"/>
  <c r="AU72" i="1"/>
  <c r="AV72" i="1"/>
  <c r="AW72" i="1"/>
  <c r="AX72" i="1"/>
  <c r="AU94" i="1"/>
  <c r="AV94" i="1"/>
  <c r="AW94" i="1"/>
  <c r="AX94" i="1"/>
  <c r="F135" i="1"/>
  <c r="G135" i="1"/>
  <c r="H135" i="1"/>
  <c r="I135" i="1"/>
  <c r="J135" i="1"/>
  <c r="AU135" i="1"/>
  <c r="AV135" i="1"/>
  <c r="AW135" i="1"/>
  <c r="AX135" i="1"/>
  <c r="AU119" i="1"/>
  <c r="AV119" i="1"/>
  <c r="AW119" i="1"/>
  <c r="AX119" i="1"/>
  <c r="AU10" i="1"/>
  <c r="AV10" i="1"/>
  <c r="AW10" i="1"/>
  <c r="AX10" i="1"/>
  <c r="AU156" i="1"/>
  <c r="AV156" i="1"/>
  <c r="AW156" i="1"/>
  <c r="AX156" i="1"/>
  <c r="AU93" i="1"/>
  <c r="AV93" i="1"/>
  <c r="AW93" i="1"/>
  <c r="AX93" i="1"/>
  <c r="AU155" i="1"/>
  <c r="AV155" i="1"/>
  <c r="AW155" i="1"/>
  <c r="AX155" i="1"/>
  <c r="AU4" i="1"/>
  <c r="AV4" i="1"/>
  <c r="AW4" i="1"/>
  <c r="AX4" i="1"/>
  <c r="AU118" i="1"/>
  <c r="AV118" i="1"/>
  <c r="AW118" i="1"/>
  <c r="AX118" i="1"/>
  <c r="AU44" i="1"/>
  <c r="AV44" i="1"/>
  <c r="AW44" i="1"/>
  <c r="AX44" i="1"/>
  <c r="AU117" i="1"/>
  <c r="AV117" i="1"/>
  <c r="AW117" i="1"/>
  <c r="AX117" i="1"/>
  <c r="AU19" i="1"/>
  <c r="AV19" i="1"/>
  <c r="AW19" i="1"/>
  <c r="AX19" i="1"/>
  <c r="AU154" i="1"/>
  <c r="AV154" i="1"/>
  <c r="AW154" i="1"/>
  <c r="AX154" i="1"/>
  <c r="AU9" i="1"/>
  <c r="AV9" i="1"/>
  <c r="AW9" i="1"/>
  <c r="AX9" i="1"/>
  <c r="AU31" i="1"/>
  <c r="AV31" i="1"/>
  <c r="AW31" i="1"/>
  <c r="AX31" i="1"/>
  <c r="F134" i="1"/>
  <c r="G134" i="1"/>
  <c r="H134" i="1"/>
  <c r="I134" i="1"/>
  <c r="J134" i="1"/>
  <c r="AU134" i="1"/>
  <c r="AV134" i="1"/>
  <c r="AW134" i="1"/>
  <c r="AX134" i="1"/>
  <c r="AU153" i="1"/>
  <c r="AV153" i="1"/>
  <c r="AW153" i="1"/>
  <c r="AX153" i="1"/>
  <c r="AU43" i="1"/>
  <c r="AV43" i="1"/>
  <c r="AW43" i="1"/>
  <c r="AX43" i="1"/>
  <c r="AU71" i="1"/>
  <c r="AV71" i="1"/>
  <c r="AW71" i="1"/>
  <c r="AX71" i="1"/>
  <c r="AU30" i="1"/>
  <c r="AV30" i="1"/>
  <c r="AW30" i="1"/>
  <c r="AX30" i="1"/>
  <c r="AU70" i="1"/>
  <c r="AV70" i="1"/>
  <c r="AW70" i="1"/>
  <c r="AX70" i="1"/>
  <c r="AU69" i="1"/>
  <c r="AV69" i="1"/>
  <c r="AW69" i="1"/>
  <c r="AX69" i="1"/>
  <c r="AU171" i="1"/>
  <c r="AV171" i="1"/>
  <c r="AW171" i="1"/>
  <c r="AX171" i="1"/>
  <c r="AU152" i="1"/>
  <c r="AV152" i="1"/>
  <c r="AW152" i="1"/>
  <c r="AX152" i="1"/>
  <c r="AU42" i="1"/>
  <c r="AV42" i="1"/>
  <c r="AW42" i="1"/>
  <c r="AX42" i="1"/>
  <c r="AU41" i="1"/>
  <c r="AV41" i="1"/>
  <c r="AW41" i="1"/>
  <c r="AX41" i="1"/>
  <c r="AU18" i="1"/>
  <c r="AV18" i="1"/>
  <c r="AW18" i="1"/>
  <c r="AX18" i="1"/>
  <c r="AU151" i="1"/>
  <c r="AV151" i="1"/>
  <c r="AW151" i="1"/>
  <c r="AX151" i="1"/>
  <c r="AU116" i="1"/>
  <c r="AV116" i="1"/>
  <c r="AW116" i="1"/>
  <c r="AX116" i="1"/>
  <c r="AU29" i="1"/>
  <c r="AV29" i="1"/>
  <c r="AW29" i="1"/>
  <c r="AX29" i="1"/>
  <c r="AU133" i="1"/>
  <c r="AV133" i="1"/>
  <c r="AW133" i="1"/>
  <c r="AX133" i="1"/>
  <c r="AU40" i="1"/>
  <c r="AV40" i="1"/>
  <c r="AW40" i="1"/>
  <c r="AX40" i="1"/>
  <c r="AU68" i="1"/>
  <c r="AV68" i="1"/>
  <c r="AW68" i="1"/>
  <c r="AX68" i="1"/>
  <c r="AU28" i="1"/>
  <c r="AV28" i="1"/>
  <c r="AW28" i="1"/>
  <c r="AX28" i="1"/>
  <c r="AU115" i="1"/>
  <c r="AV115" i="1"/>
  <c r="AW115" i="1"/>
  <c r="AX115" i="1"/>
  <c r="AU67" i="1"/>
  <c r="AV67" i="1"/>
  <c r="AW67" i="1"/>
  <c r="AX67" i="1"/>
  <c r="F185" i="1"/>
  <c r="G185" i="1"/>
  <c r="H185" i="1"/>
  <c r="I185" i="1"/>
  <c r="J185" i="1"/>
  <c r="AU185" i="1"/>
  <c r="AV185" i="1"/>
  <c r="AW185" i="1"/>
  <c r="AX185" i="1"/>
  <c r="AU114" i="1"/>
  <c r="AV114" i="1"/>
  <c r="AW114" i="1"/>
  <c r="AX114" i="1"/>
  <c r="AU39" i="1"/>
  <c r="AV39" i="1"/>
  <c r="AW39" i="1"/>
  <c r="AX39" i="1"/>
  <c r="AU150" i="1"/>
  <c r="AV150" i="1"/>
  <c r="AW150" i="1"/>
  <c r="AX150" i="1"/>
  <c r="AU149" i="1"/>
  <c r="AV149" i="1"/>
  <c r="AW149" i="1"/>
  <c r="AX149" i="1"/>
  <c r="AU66" i="1"/>
  <c r="AV66" i="1"/>
  <c r="AW66" i="1"/>
  <c r="AX66" i="1"/>
  <c r="AU27" i="1"/>
  <c r="AV27" i="1"/>
  <c r="AW27" i="1"/>
  <c r="AX27" i="1"/>
  <c r="AU3" i="1"/>
  <c r="AV3" i="1"/>
  <c r="AW3" i="1"/>
  <c r="AX3" i="1"/>
  <c r="AU17" i="1"/>
  <c r="AV17" i="1"/>
  <c r="AW17" i="1"/>
  <c r="AX17" i="1"/>
  <c r="AU148" i="1"/>
  <c r="AV148" i="1"/>
  <c r="AW148" i="1"/>
  <c r="AX148" i="1"/>
  <c r="F147" i="1"/>
  <c r="G147" i="1"/>
  <c r="H147" i="1"/>
  <c r="I147" i="1"/>
  <c r="J147" i="1"/>
  <c r="AU147" i="1"/>
  <c r="AV147" i="1"/>
  <c r="AW147" i="1"/>
  <c r="AX147" i="1"/>
  <c r="AU132" i="1"/>
  <c r="AV132" i="1"/>
  <c r="AW132" i="1"/>
  <c r="AX132" i="1"/>
  <c r="AU8" i="1"/>
  <c r="AV8" i="1"/>
  <c r="AW8" i="1"/>
  <c r="AX8" i="1"/>
  <c r="AU65" i="1"/>
  <c r="AV65" i="1"/>
  <c r="AW65" i="1"/>
  <c r="AX65" i="1"/>
  <c r="AU64" i="1"/>
  <c r="AV64" i="1"/>
  <c r="AW64" i="1"/>
  <c r="AX64" i="1"/>
  <c r="AU131" i="1"/>
  <c r="AV131" i="1"/>
  <c r="AW131" i="1"/>
  <c r="AX131" i="1"/>
  <c r="F199" i="1"/>
  <c r="G199" i="1"/>
  <c r="H199" i="1"/>
  <c r="I199" i="1"/>
  <c r="J199" i="1"/>
  <c r="AU199" i="1"/>
  <c r="AV199" i="1"/>
  <c r="AW199" i="1"/>
  <c r="AX199" i="1"/>
  <c r="F198" i="1"/>
  <c r="G198" i="1"/>
  <c r="H198" i="1"/>
  <c r="I198" i="1"/>
  <c r="J198" i="1"/>
  <c r="AU198" i="1"/>
  <c r="AV198" i="1"/>
  <c r="AW198" i="1"/>
  <c r="AX198" i="1"/>
  <c r="AU63" i="1"/>
  <c r="AV63" i="1"/>
  <c r="AW63" i="1"/>
  <c r="AX63" i="1"/>
  <c r="AU113" i="1"/>
  <c r="AV113" i="1"/>
  <c r="AW113" i="1"/>
  <c r="AX113" i="1"/>
  <c r="F197" i="1"/>
  <c r="G197" i="1"/>
  <c r="H197" i="1"/>
  <c r="I197" i="1"/>
  <c r="J197" i="1"/>
  <c r="AU197" i="1"/>
  <c r="AV197" i="1"/>
  <c r="AW197" i="1"/>
  <c r="AX197" i="1"/>
  <c r="AU26" i="1"/>
  <c r="AV26" i="1"/>
  <c r="AW26" i="1"/>
  <c r="AX26" i="1"/>
  <c r="AU2" i="1"/>
  <c r="AV2" i="1"/>
  <c r="AW2" i="1"/>
  <c r="AX2" i="1"/>
  <c r="AU146" i="1"/>
  <c r="AV146" i="1"/>
  <c r="AW146" i="1"/>
  <c r="AX146" i="1"/>
  <c r="AU170" i="1"/>
  <c r="AV170" i="1"/>
  <c r="AW170" i="1"/>
  <c r="AX170" i="1"/>
  <c r="AU62" i="1"/>
  <c r="AV62" i="1"/>
  <c r="AW62" i="1"/>
  <c r="AX62" i="1"/>
  <c r="AU169" i="1"/>
  <c r="AV169" i="1"/>
  <c r="AW169" i="1"/>
  <c r="AX169" i="1"/>
  <c r="F184" i="1"/>
  <c r="G184" i="1"/>
  <c r="H184" i="1"/>
  <c r="I184" i="1"/>
  <c r="J184" i="1"/>
  <c r="AU184" i="1"/>
  <c r="AV184" i="1"/>
  <c r="AW184" i="1"/>
  <c r="AX184" i="1"/>
  <c r="AU61" i="1"/>
  <c r="AV61" i="1"/>
  <c r="AW61" i="1"/>
  <c r="AX61" i="1"/>
  <c r="AU112" i="1"/>
  <c r="AV112" i="1"/>
  <c r="AW112" i="1"/>
  <c r="AX112" i="1"/>
  <c r="AU38" i="1"/>
  <c r="AV38" i="1"/>
  <c r="AW38" i="1"/>
  <c r="AX38" i="1"/>
  <c r="AU111" i="1"/>
  <c r="AV111" i="1"/>
  <c r="AW111" i="1"/>
  <c r="AX111" i="1"/>
  <c r="AU130" i="1"/>
  <c r="AV130" i="1"/>
  <c r="AW130" i="1"/>
  <c r="AX130" i="1"/>
  <c r="AU25" i="1"/>
  <c r="AV25" i="1"/>
  <c r="AW25" i="1"/>
  <c r="AX25" i="1"/>
  <c r="AU92" i="1"/>
  <c r="AV92" i="1"/>
  <c r="AW92" i="1"/>
  <c r="AX92" i="1"/>
  <c r="AU91" i="1"/>
  <c r="AV91" i="1"/>
  <c r="AW91" i="1"/>
  <c r="AX91" i="1"/>
  <c r="AU24" i="1"/>
  <c r="AV24" i="1"/>
  <c r="AW24" i="1"/>
  <c r="AX24" i="1"/>
  <c r="AU60" i="1"/>
  <c r="AV60" i="1"/>
  <c r="AW60" i="1"/>
  <c r="AX60" i="1"/>
  <c r="AU90" i="1"/>
  <c r="AV90" i="1"/>
  <c r="AW90" i="1"/>
  <c r="AX90" i="1"/>
  <c r="AU110" i="1"/>
  <c r="AV110" i="1"/>
  <c r="AW110" i="1"/>
  <c r="AX110" i="1"/>
  <c r="AU16" i="1"/>
  <c r="AV16" i="1"/>
  <c r="AW16" i="1"/>
  <c r="AX16" i="1"/>
  <c r="AU59" i="1"/>
  <c r="AV59" i="1"/>
  <c r="AW59" i="1"/>
  <c r="AX59" i="1"/>
  <c r="AU196" i="1"/>
  <c r="AV196" i="1"/>
  <c r="AW196" i="1"/>
  <c r="AX196" i="1"/>
  <c r="AU183" i="1"/>
  <c r="AV183" i="1"/>
  <c r="AW183" i="1"/>
  <c r="AX183" i="1"/>
  <c r="AU129" i="1"/>
  <c r="AV129" i="1"/>
  <c r="AW129" i="1"/>
  <c r="AX129" i="1"/>
  <c r="AU128" i="1"/>
  <c r="AV128" i="1"/>
  <c r="AW128" i="1"/>
  <c r="AX128" i="1"/>
  <c r="AU168" i="1"/>
  <c r="AV168" i="1"/>
  <c r="AW168" i="1"/>
  <c r="AX168" i="1"/>
  <c r="AU109" i="1"/>
  <c r="AV109" i="1"/>
  <c r="AW109" i="1"/>
  <c r="AX109" i="1"/>
  <c r="AU127" i="1"/>
  <c r="AV127" i="1"/>
  <c r="AW127" i="1"/>
  <c r="AX127" i="1"/>
  <c r="AU126" i="1"/>
  <c r="AV126" i="1"/>
  <c r="AW126" i="1"/>
  <c r="AX126" i="1"/>
  <c r="AU89" i="1"/>
  <c r="AV89" i="1"/>
  <c r="AW89" i="1"/>
  <c r="AX89" i="1"/>
  <c r="AU88" i="1"/>
  <c r="AV88" i="1"/>
  <c r="AW88" i="1"/>
  <c r="AX88" i="1"/>
  <c r="AU87" i="1"/>
  <c r="AV87" i="1"/>
  <c r="AW87" i="1"/>
  <c r="AX87" i="1"/>
  <c r="AU195" i="1"/>
  <c r="AV195" i="1"/>
  <c r="AW195" i="1"/>
  <c r="AX195" i="1"/>
  <c r="AU58" i="1"/>
  <c r="AV58" i="1"/>
  <c r="AW58" i="1"/>
  <c r="AX58" i="1"/>
  <c r="AU57" i="1"/>
  <c r="AV57" i="1"/>
  <c r="AW57" i="1"/>
  <c r="AX57" i="1"/>
  <c r="F194" i="1"/>
  <c r="G194" i="1"/>
  <c r="H194" i="1"/>
  <c r="I194" i="1"/>
  <c r="J194" i="1"/>
  <c r="AU194" i="1"/>
  <c r="AV194" i="1"/>
  <c r="AW194" i="1"/>
  <c r="AX194" i="1"/>
  <c r="AR45" i="1"/>
  <c r="AR59" i="1"/>
  <c r="K204" i="1"/>
  <c r="AR204" i="1"/>
  <c r="AR203" i="1"/>
  <c r="AR85" i="1"/>
  <c r="AR124" i="1"/>
  <c r="AR207" i="1"/>
  <c r="AR76" i="1"/>
  <c r="AR22" i="1"/>
  <c r="AR138" i="1"/>
  <c r="AR20" i="1"/>
  <c r="AR156" i="1"/>
  <c r="AR9" i="1"/>
  <c r="AR29" i="1"/>
  <c r="AR185" i="1"/>
  <c r="AR148" i="1"/>
  <c r="AR199" i="1"/>
  <c r="AR26" i="1"/>
  <c r="AR130" i="1"/>
  <c r="AR195" i="1"/>
  <c r="AR194" i="1"/>
  <c r="AL204" i="1"/>
  <c r="AL185" i="1"/>
  <c r="AR198" i="1"/>
  <c r="AR143" i="1"/>
  <c r="AL194" i="1"/>
  <c r="AR62" i="1"/>
  <c r="AL159" i="1"/>
  <c r="AR159" i="1"/>
  <c r="AR88" i="1"/>
  <c r="AR16" i="1"/>
  <c r="AR98" i="1"/>
  <c r="AL98" i="1"/>
  <c r="AR50" i="1"/>
  <c r="AL117" i="1"/>
  <c r="AR169" i="1"/>
  <c r="AR92" i="1"/>
  <c r="AR38" i="1"/>
  <c r="AR42" i="1"/>
  <c r="K194" i="1"/>
  <c r="AR168" i="1"/>
  <c r="AR112" i="1"/>
  <c r="AR34" i="1"/>
  <c r="AR205" i="1"/>
  <c r="AR115" i="1"/>
  <c r="AR32" i="1"/>
  <c r="AR122" i="1"/>
  <c r="AR127" i="1"/>
  <c r="AR31" i="1"/>
  <c r="AR196" i="1"/>
  <c r="AR152" i="1"/>
  <c r="AR157" i="1"/>
  <c r="AR200" i="1"/>
  <c r="AR190" i="1"/>
  <c r="AR84" i="1"/>
  <c r="AL184" i="1"/>
  <c r="K184" i="1"/>
  <c r="AL148" i="1"/>
  <c r="K185" i="1"/>
  <c r="AR19" i="1"/>
  <c r="AR141" i="1"/>
  <c r="AR48" i="1"/>
  <c r="AL207" i="1"/>
  <c r="AR126" i="1"/>
  <c r="K59" i="1"/>
  <c r="AR184" i="1"/>
  <c r="AL199" i="1"/>
  <c r="AR136" i="1"/>
  <c r="AR101" i="1"/>
  <c r="AR187" i="1"/>
  <c r="AR163" i="1"/>
  <c r="AI204" i="1"/>
  <c r="AO204" i="1"/>
  <c r="AR162" i="1"/>
  <c r="AR74" i="1"/>
  <c r="AR178" i="1"/>
  <c r="AR106" i="1"/>
  <c r="AR174" i="1"/>
  <c r="AR119" i="1"/>
  <c r="K207" i="1"/>
  <c r="AR61" i="1"/>
  <c r="AR129" i="1"/>
  <c r="AR153" i="1"/>
  <c r="AL179" i="1"/>
  <c r="AR175" i="1"/>
  <c r="AR55" i="1"/>
  <c r="AR145" i="1"/>
  <c r="AR43" i="1"/>
  <c r="AR13" i="1"/>
  <c r="AR82" i="1"/>
  <c r="AR193" i="1"/>
  <c r="AR166" i="1"/>
  <c r="AO50" i="1"/>
  <c r="AO34" i="1"/>
  <c r="AO136" i="1"/>
  <c r="AO98" i="1"/>
  <c r="AR167" i="1"/>
  <c r="AL167" i="1"/>
  <c r="AR128" i="1"/>
  <c r="AR87" i="1"/>
  <c r="AO184" i="1"/>
  <c r="AI184" i="1"/>
  <c r="AR158" i="1"/>
  <c r="AR83" i="1"/>
  <c r="AR4" i="1"/>
  <c r="AR15" i="1"/>
  <c r="AI203" i="1"/>
  <c r="AR80" i="1"/>
  <c r="AO9" i="1"/>
  <c r="AO32" i="1"/>
  <c r="AR77" i="1"/>
  <c r="AO185" i="1"/>
  <c r="AI185" i="1"/>
  <c r="AR110" i="1"/>
  <c r="K159" i="1"/>
  <c r="AR192" i="1"/>
  <c r="AR54" i="1"/>
  <c r="AR96" i="1"/>
  <c r="AL96" i="1"/>
  <c r="AR21" i="1"/>
  <c r="AR35" i="1"/>
  <c r="AR99" i="1"/>
  <c r="AL190" i="1"/>
  <c r="AR170" i="1"/>
  <c r="AL197" i="1"/>
  <c r="AR60" i="1"/>
  <c r="AR160" i="1"/>
  <c r="AR44" i="1"/>
  <c r="AR63" i="1"/>
  <c r="AR201" i="1"/>
  <c r="AL201" i="1"/>
  <c r="AR142" i="1"/>
  <c r="AR172" i="1"/>
  <c r="AL175" i="1"/>
  <c r="K175" i="1"/>
  <c r="AR24" i="1"/>
  <c r="AR137" i="1"/>
  <c r="AR41" i="1"/>
  <c r="AO22" i="1"/>
  <c r="AR173" i="1"/>
  <c r="AL173" i="1"/>
  <c r="K173" i="1"/>
  <c r="AR36" i="1"/>
  <c r="AR149" i="1"/>
  <c r="AR161" i="1"/>
  <c r="AL145" i="1"/>
  <c r="AR111" i="1"/>
  <c r="AR86" i="1"/>
  <c r="AR191" i="1"/>
  <c r="AR12" i="1"/>
  <c r="AR52" i="1"/>
  <c r="AR182" i="1"/>
  <c r="AR39" i="1"/>
  <c r="AR140" i="1"/>
  <c r="AR33" i="1"/>
  <c r="AO207" i="1"/>
  <c r="AI207" i="1"/>
  <c r="AO124" i="1"/>
  <c r="AR154" i="1"/>
  <c r="AO138" i="1"/>
  <c r="AI59" i="1"/>
  <c r="AO59" i="1"/>
  <c r="AR186" i="1"/>
  <c r="AO76" i="1"/>
  <c r="AR202" i="1"/>
  <c r="AR109" i="1"/>
  <c r="AL143" i="1"/>
  <c r="AR25" i="1"/>
  <c r="AR125" i="1"/>
  <c r="AR94" i="1"/>
  <c r="AR144" i="1"/>
  <c r="AO148" i="1"/>
  <c r="AR58" i="1"/>
  <c r="AR104" i="1"/>
  <c r="AR65" i="1"/>
  <c r="AR89" i="1"/>
  <c r="AR100" i="1"/>
  <c r="AO194" i="1"/>
  <c r="AI194" i="1"/>
  <c r="AR17" i="1"/>
  <c r="AL187" i="1"/>
  <c r="AR135" i="1"/>
  <c r="AL135" i="1"/>
  <c r="AR177" i="1"/>
  <c r="AR93" i="1"/>
  <c r="AO85" i="1"/>
  <c r="AR189" i="1"/>
  <c r="K99" i="1"/>
  <c r="AR103" i="1"/>
  <c r="K179" i="1"/>
  <c r="AR90" i="1"/>
  <c r="AO156" i="1"/>
  <c r="AR147" i="1"/>
  <c r="K195" i="1"/>
  <c r="AR132" i="1"/>
  <c r="AR139" i="1"/>
  <c r="K199" i="1"/>
  <c r="AR197" i="1"/>
  <c r="K176" i="1"/>
  <c r="AR67" i="1"/>
  <c r="AI195" i="1"/>
  <c r="AO195" i="1"/>
  <c r="AR113" i="1"/>
  <c r="AI126" i="1"/>
  <c r="AO137" i="1"/>
  <c r="AO174" i="1"/>
  <c r="AL81" i="1"/>
  <c r="AI199" i="1"/>
  <c r="AO199" i="1"/>
  <c r="AO38" i="1"/>
  <c r="K197" i="1"/>
  <c r="K187" i="1"/>
  <c r="AO205" i="1"/>
  <c r="AR155" i="1"/>
  <c r="K66" i="1"/>
  <c r="AR134" i="1"/>
  <c r="AR121" i="1"/>
  <c r="AR165" i="1"/>
  <c r="AO169" i="1"/>
  <c r="AL139" i="1"/>
  <c r="AL200" i="1"/>
  <c r="K200" i="1"/>
  <c r="AO104" i="1"/>
  <c r="AO112" i="1"/>
  <c r="AO101" i="1"/>
  <c r="AO170" i="1"/>
  <c r="AO29" i="1"/>
  <c r="AI78" i="1"/>
  <c r="AO20" i="1"/>
  <c r="AL198" i="1"/>
  <c r="K198" i="1"/>
  <c r="AO19" i="1"/>
  <c r="AR105" i="1"/>
  <c r="K190" i="1"/>
  <c r="AR151" i="1"/>
  <c r="AR188" i="1"/>
  <c r="AL103" i="1"/>
  <c r="AR206" i="1"/>
  <c r="AR57" i="1"/>
  <c r="AL191" i="1"/>
  <c r="AO88" i="1"/>
  <c r="AR146" i="1"/>
  <c r="AO182" i="1"/>
  <c r="AO122" i="1"/>
  <c r="AO168" i="1"/>
  <c r="AO141" i="1"/>
  <c r="AO115" i="1"/>
  <c r="AO41" i="1"/>
  <c r="AI175" i="1"/>
  <c r="AO175" i="1"/>
  <c r="AO143" i="1"/>
  <c r="AI179" i="1"/>
  <c r="AO179" i="1"/>
  <c r="AO42" i="1"/>
  <c r="AO129" i="1"/>
  <c r="AR183" i="1"/>
  <c r="AI173" i="1"/>
  <c r="AO173" i="1"/>
  <c r="AO142" i="1"/>
  <c r="AI159" i="1"/>
  <c r="AO159" i="1"/>
  <c r="K135" i="1"/>
  <c r="AO167" i="1"/>
  <c r="K201" i="1"/>
  <c r="AO145" i="1"/>
  <c r="AO61" i="1"/>
  <c r="AO99" i="1"/>
  <c r="AI99" i="1"/>
  <c r="AO152" i="1"/>
  <c r="AO55" i="1"/>
  <c r="AR102" i="1"/>
  <c r="AR123" i="1"/>
  <c r="AO84" i="1"/>
  <c r="AR180" i="1"/>
  <c r="AR176" i="1"/>
  <c r="AL176" i="1"/>
  <c r="AR51" i="1"/>
  <c r="AR150" i="1"/>
  <c r="AL147" i="1"/>
  <c r="K147" i="1"/>
  <c r="AO96" i="1"/>
  <c r="AO16" i="1"/>
  <c r="AO128" i="1"/>
  <c r="AI187" i="1"/>
  <c r="AO187" i="1"/>
  <c r="AI197" i="1"/>
  <c r="AO197" i="1"/>
  <c r="AO180" i="1"/>
  <c r="AO106" i="1"/>
  <c r="AO89" i="1"/>
  <c r="AO172" i="1"/>
  <c r="AO119" i="1"/>
  <c r="AO58" i="1"/>
  <c r="K139" i="1"/>
  <c r="AO28" i="1"/>
  <c r="AO48" i="1"/>
  <c r="AO87" i="1"/>
  <c r="AO43" i="1"/>
  <c r="AL189" i="1"/>
  <c r="K189" i="1"/>
  <c r="K206" i="1"/>
  <c r="AO21" i="1"/>
  <c r="AL188" i="1"/>
  <c r="K188" i="1"/>
  <c r="AI190" i="1"/>
  <c r="AO190" i="1"/>
  <c r="AO110" i="1"/>
  <c r="AO158" i="1"/>
  <c r="AO157" i="1"/>
  <c r="AI176" i="1"/>
  <c r="AO176" i="1"/>
  <c r="AO105" i="1"/>
  <c r="AL151" i="1"/>
  <c r="AO178" i="1"/>
  <c r="AO150" i="1"/>
  <c r="K191" i="1"/>
  <c r="AI135" i="1"/>
  <c r="AO135" i="1"/>
  <c r="AO24" i="1"/>
  <c r="AO103" i="1"/>
  <c r="AO153" i="1"/>
  <c r="AO200" i="1"/>
  <c r="AI200" i="1"/>
  <c r="AO100" i="1"/>
  <c r="AO162" i="1"/>
  <c r="AO123" i="1"/>
  <c r="AO31" i="1"/>
  <c r="AO171" i="1"/>
  <c r="AO51" i="1"/>
  <c r="AI201" i="1"/>
  <c r="AO201" i="1"/>
  <c r="AO33" i="1"/>
  <c r="AO192" i="1"/>
  <c r="AR14" i="1"/>
  <c r="AR91" i="1"/>
  <c r="AI198" i="1"/>
  <c r="AO198" i="1"/>
  <c r="AO79" i="1"/>
  <c r="AI66" i="1"/>
  <c r="AO66" i="1"/>
  <c r="AO160" i="1"/>
  <c r="AO44" i="1"/>
  <c r="AL134" i="1"/>
  <c r="K134" i="1"/>
  <c r="AO65" i="1"/>
  <c r="AO18" i="1"/>
  <c r="AO127" i="1"/>
  <c r="AO120" i="1"/>
  <c r="AO63" i="1"/>
  <c r="AO166" i="1"/>
  <c r="AO177" i="1"/>
  <c r="AO54" i="1"/>
  <c r="AO193" i="1"/>
  <c r="AI188" i="1"/>
  <c r="AO188" i="1"/>
  <c r="AO108" i="1"/>
  <c r="AO93" i="1"/>
  <c r="AO17" i="1"/>
  <c r="AO81" i="1"/>
  <c r="AO14" i="1"/>
  <c r="AO206" i="1"/>
  <c r="AI206" i="1"/>
  <c r="AO155" i="1"/>
  <c r="AO134" i="1"/>
  <c r="AI134" i="1"/>
  <c r="AO113" i="1"/>
  <c r="AO149" i="1"/>
  <c r="AO83" i="1"/>
  <c r="AO56" i="1"/>
  <c r="AI139" i="1"/>
  <c r="AO139" i="1"/>
  <c r="AO57" i="1"/>
  <c r="AO202" i="1"/>
  <c r="AI161" i="1"/>
  <c r="AO191" i="1"/>
  <c r="AI191" i="1"/>
  <c r="AO140" i="1"/>
  <c r="AO86" i="1"/>
  <c r="AO39" i="1"/>
  <c r="AO77" i="1"/>
  <c r="AO35" i="1"/>
  <c r="AO189" i="1"/>
  <c r="AI189" i="1"/>
  <c r="AO111" i="1"/>
  <c r="AO94" i="1"/>
  <c r="AO147" i="1"/>
  <c r="AI147" i="1"/>
  <c r="AO132" i="1"/>
  <c r="AO125" i="1"/>
  <c r="AO183" i="1"/>
  <c r="AO154" i="1"/>
  <c r="AO151" i="1"/>
  <c r="AO144" i="1"/>
  <c r="AO102" i="1"/>
  <c r="AO165" i="1"/>
  <c r="AO36" i="1"/>
  <c r="AO91" i="1"/>
  <c r="AO109" i="1"/>
  <c r="AO15" i="1"/>
  <c r="AO186" i="1"/>
  <c r="AO146" i="1"/>
  <c r="AO121" i="1"/>
</calcChain>
</file>

<file path=xl/comments1.xml><?xml version="1.0" encoding="utf-8"?>
<comments xmlns="http://schemas.openxmlformats.org/spreadsheetml/2006/main">
  <authors>
    <author/>
  </authors>
  <commentList>
    <comment ref="M8" authorId="0">
      <text>
        <r>
          <rPr>
            <sz val="10"/>
            <rFont val="Arial"/>
          </rPr>
          <t>Responder updated this value.</t>
        </r>
      </text>
    </comment>
    <comment ref="W8" authorId="0">
      <text>
        <r>
          <rPr>
            <sz val="10"/>
            <rFont val="Arial"/>
          </rPr>
          <t>Responder updated this value.</t>
        </r>
      </text>
    </comment>
    <comment ref="AH8" authorId="0">
      <text>
        <r>
          <rPr>
            <sz val="10"/>
            <rFont val="Arial"/>
          </rPr>
          <t>Responder updated this value.</t>
        </r>
      </text>
    </comment>
    <comment ref="AK8" authorId="0">
      <text>
        <r>
          <rPr>
            <sz val="10"/>
            <rFont val="Arial"/>
          </rPr>
          <t>Responder updated this value.</t>
        </r>
      </text>
    </comment>
    <comment ref="AN8" authorId="0">
      <text>
        <r>
          <rPr>
            <sz val="10"/>
            <rFont val="Arial"/>
          </rPr>
          <t>Responder updated this value.</t>
        </r>
      </text>
    </comment>
    <comment ref="AQ8" authorId="0">
      <text>
        <r>
          <rPr>
            <sz val="10"/>
            <rFont val="Arial"/>
          </rPr>
          <t>Responder updated this value.</t>
        </r>
      </text>
    </comment>
    <comment ref="AT8" authorId="0">
      <text>
        <r>
          <rPr>
            <sz val="10"/>
            <rFont val="Arial"/>
          </rPr>
          <t>Responder updated this value.</t>
        </r>
      </text>
    </comment>
    <comment ref="AD80" authorId="0">
      <text>
        <r>
          <rPr>
            <sz val="10"/>
            <rFont val="Arial"/>
          </rPr>
          <t>Responder updated this value.</t>
        </r>
      </text>
    </comment>
    <comment ref="AN80" authorId="0">
      <text>
        <r>
          <rPr>
            <sz val="10"/>
            <rFont val="Arial"/>
          </rPr>
          <t>Responder updated this value.</t>
        </r>
      </text>
    </comment>
    <comment ref="AQ85" authorId="0">
      <text>
        <r>
          <rPr>
            <sz val="10"/>
            <rFont val="Arial"/>
          </rPr>
          <t>Responder updated this value.</t>
        </r>
      </text>
    </comment>
    <comment ref="AT85" authorId="0">
      <text>
        <r>
          <rPr>
            <sz val="10"/>
            <rFont val="Arial"/>
          </rPr>
          <t>Responder updated this value.</t>
        </r>
      </text>
    </comment>
    <comment ref="M113" authorId="0">
      <text>
        <r>
          <rPr>
            <sz val="10"/>
            <rFont val="Arial"/>
          </rPr>
          <t>Responder updated this value.</t>
        </r>
      </text>
    </comment>
    <comment ref="W113" authorId="0">
      <text>
        <r>
          <rPr>
            <sz val="10"/>
            <rFont val="Arial"/>
          </rPr>
          <t>Responder updated this value.</t>
        </r>
      </text>
    </comment>
    <comment ref="AD113" authorId="0">
      <text>
        <r>
          <rPr>
            <sz val="10"/>
            <rFont val="Arial"/>
          </rPr>
          <t>Responder updated this value.</t>
        </r>
      </text>
    </comment>
    <comment ref="AT113" authorId="0">
      <text>
        <r>
          <rPr>
            <sz val="10"/>
            <rFont val="Arial"/>
          </rPr>
          <t>Responder updated this value.</t>
        </r>
      </text>
    </comment>
    <comment ref="M129" authorId="0">
      <text>
        <r>
          <rPr>
            <sz val="10"/>
            <rFont val="Arial"/>
          </rPr>
          <t>Responder updated this value.</t>
        </r>
      </text>
    </comment>
    <comment ref="AK129" authorId="0">
      <text>
        <r>
          <rPr>
            <sz val="10"/>
            <rFont val="Arial"/>
          </rPr>
          <t>Responder updated this value.</t>
        </r>
      </text>
    </comment>
    <comment ref="AQ129" authorId="0">
      <text>
        <r>
          <rPr>
            <sz val="10"/>
            <rFont val="Arial"/>
          </rPr>
          <t>Responder updated this value.</t>
        </r>
      </text>
    </comment>
    <comment ref="AQ152" authorId="0">
      <text>
        <r>
          <rPr>
            <sz val="10"/>
            <rFont val="Arial"/>
          </rPr>
          <t>Responder updated this value.</t>
        </r>
      </text>
    </comment>
    <comment ref="AT178" authorId="0">
      <text>
        <r>
          <rPr>
            <sz val="10"/>
            <rFont val="Arial"/>
          </rPr>
          <t>Responder updated this value.</t>
        </r>
      </text>
    </comment>
    <comment ref="C180" authorId="0">
      <text>
        <r>
          <rPr>
            <sz val="10"/>
            <rFont val="Arial"/>
          </rPr>
          <t>Responder updated this value.</t>
        </r>
      </text>
    </comment>
    <comment ref="AN203" authorId="0">
      <text>
        <r>
          <rPr>
            <sz val="10"/>
            <rFont val="Arial"/>
          </rPr>
          <t>Responder updated this value.</t>
        </r>
      </text>
    </comment>
    <comment ref="AQ203" authorId="0">
      <text>
        <r>
          <rPr>
            <sz val="10"/>
            <rFont val="Arial"/>
          </rPr>
          <t>Responder updated this value.</t>
        </r>
      </text>
    </comment>
    <comment ref="AN206" authorId="0">
      <text>
        <r>
          <rPr>
            <sz val="10"/>
            <rFont val="Arial"/>
          </rPr>
          <t>Responder updated this value.</t>
        </r>
      </text>
    </comment>
    <comment ref="AQ206" authorId="0">
      <text>
        <r>
          <rPr>
            <sz val="10"/>
            <rFont val="Arial"/>
          </rPr>
          <t>Responder updated this value.</t>
        </r>
      </text>
    </comment>
  </commentList>
</comments>
</file>

<file path=xl/sharedStrings.xml><?xml version="1.0" encoding="utf-8"?>
<sst xmlns="http://schemas.openxmlformats.org/spreadsheetml/2006/main" count="1959" uniqueCount="1948">
  <si>
    <t>Timestamp</t>
  </si>
  <si>
    <t>Surname and Name</t>
  </si>
  <si>
    <t>Matricula</t>
  </si>
  <si>
    <t>What's the sound pressure corresponding to an SPL of 100 dB ?</t>
  </si>
  <si>
    <t>Compute the SPL corresponding to a sound pressure of 3+F Pa</t>
  </si>
  <si>
    <t>Compute the (incoherent) sum of the sound pressure level of 80+E and 78+D dB</t>
  </si>
  <si>
    <t>The SPL of a fan is 78+F dB at 125 Hz. Compute the SPL in dB(A)</t>
  </si>
  <si>
    <t>The background noise in a room is 60+D dB(A). When the sound source is on. a SPL = 63+D dB(A) is measured. What's the SPL of the sound source without background noise?</t>
  </si>
  <si>
    <t>A plane progressive wave is propagating in air. with a SPL=80+E dB. Compute the values of sound pressure. particle velocity. sound intensity. sound energy density</t>
  </si>
  <si>
    <t>When the sound power of source is doubled. what happens?</t>
  </si>
  <si>
    <t>Check the sentences you think are TRUE</t>
  </si>
  <si>
    <t>What's the minimum SPL which can be heard at 100 Hz?</t>
  </si>
  <si>
    <t>Mocerino Andrea</t>
  </si>
  <si>
    <t>2 Pa</t>
  </si>
  <si>
    <t>112 dB</t>
  </si>
  <si>
    <t>89.5 dB</t>
  </si>
  <si>
    <t>66.9 dB(A)</t>
  </si>
  <si>
    <t>69 dB(A)</t>
  </si>
  <si>
    <t>0.4 Pa
0.001166 m/s
0.2 W/m^2
0.0005837 J/m^3</t>
  </si>
  <si>
    <t>The value of the sound power level doubles. The value of the sound power level increases by 3 dB</t>
  </si>
  <si>
    <t>The sound pressure level is always larger than the sound intensity level. The sound intensity level is always smaller or equal than the sound energy density level. The sound speed in air is proportional to the square root of temperature</t>
  </si>
  <si>
    <t>25 dB</t>
  </si>
  <si>
    <t>Patrizi Francesco</t>
  </si>
  <si>
    <t>The value of the sound power level increases by 3 dB. The sound pressure received by the listener doubles</t>
  </si>
  <si>
    <t>The values of the levels in dB of sound pressure. particle velocity. sound intensity and sound energy density are always equal. The sound energy density level is the energetic average beween sound pressure level and sound particle velocity level. The sound speed in air is proportional to the temperature. The sound speed in air is proportional to the square root of temperature</t>
  </si>
  <si>
    <t>25 dB</t>
  </si>
  <si>
    <t>Gelati Pietro</t>
  </si>
  <si>
    <t>2 Pa</t>
  </si>
  <si>
    <t>115.6 dB</t>
  </si>
  <si>
    <t>88.2 dB</t>
  </si>
  <si>
    <t>64 dB</t>
  </si>
  <si>
    <t>p= 0.45 Pa</t>
  </si>
  <si>
    <t>The value of the sound power level increases by 3 dB</t>
  </si>
  <si>
    <t>The sound pressure level is always larger than the sound intensity level. The sound intensity level is always smaller or equal than the sound energy density level. The sound speed in air is constant (340 m/s)</t>
  </si>
  <si>
    <t>25 dB</t>
  </si>
  <si>
    <t>Buccigrossi Giovanni</t>
  </si>
  <si>
    <t>2 Pa</t>
  </si>
  <si>
    <t>109.5 dB</t>
  </si>
  <si>
    <t>87.5 dB</t>
  </si>
  <si>
    <t>64.8 dB</t>
  </si>
  <si>
    <t>In the plane progressive wave the:
p = 85 dB
V= 85 dB
l = 85 dB
D= 85 dB</t>
  </si>
  <si>
    <t>The value of the sound power level doubles. The value of the sound power level increases by 3 dB</t>
  </si>
  <si>
    <t>The sound pressure level is always larger than the sound intensity level. The sound intensity level is always smaller or equal than the sound energy density level. The sound speed in air is constant (340 m/s). The sound speed in air is proportional to the square root of temperature</t>
  </si>
  <si>
    <t>20 dB</t>
  </si>
  <si>
    <t>Caramaschi Michele</t>
  </si>
  <si>
    <t>2 Pa</t>
  </si>
  <si>
    <t>114 dB</t>
  </si>
  <si>
    <t>87 dB</t>
  </si>
  <si>
    <t>66 dB</t>
  </si>
  <si>
    <t>p = 0.32 Pa</t>
  </si>
  <si>
    <t>The value of the sound power level increases by 3 dB</t>
  </si>
  <si>
    <t>The sound pressure level is always larger than the sound intensity level. The sound intensity level is always smaller or equal than the sound energy density level. The sound speed in air is constant (340 m/s)</t>
  </si>
  <si>
    <t>25 dB</t>
  </si>
  <si>
    <t>solano antonio</t>
  </si>
  <si>
    <t>2 Pa</t>
  </si>
  <si>
    <t>110.9 dB</t>
  </si>
  <si>
    <t>87.2 dB</t>
  </si>
  <si>
    <t>Lp=Lv=Li=Ld=80+6 dB</t>
  </si>
  <si>
    <t>The value of the sound power level increases by 3 dB</t>
  </si>
  <si>
    <t>The sound speed in air is proportional to the temperature</t>
  </si>
  <si>
    <t>40 dB</t>
  </si>
  <si>
    <t>Selariu Roxana Georgiana</t>
  </si>
  <si>
    <t>2 Pa</t>
  </si>
  <si>
    <t>112 db</t>
  </si>
  <si>
    <t>85.8 dB</t>
  </si>
  <si>
    <t>59.97 dB</t>
  </si>
  <si>
    <t>The value of the sound power level doubles. The sound pressure received by the listener doubles</t>
  </si>
  <si>
    <t>The sound pressure level is always larger than the sound intensity level. The sound intensity level is always smaller or equal than the sound energy density level. The sound speed in air is proportional to the temperature. The sound speed in air is proportional to the square root of temperature</t>
  </si>
  <si>
    <t>40 dB</t>
  </si>
  <si>
    <t>Canepari francesco</t>
  </si>
  <si>
    <t>2 Pa</t>
  </si>
  <si>
    <t>113.97 dB</t>
  </si>
  <si>
    <t>86.64 dB</t>
  </si>
  <si>
    <t>64.9 dB</t>
  </si>
  <si>
    <t>59.9 dB</t>
  </si>
  <si>
    <t>p=0.39 Pa
I=0.00039 W/m^2</t>
  </si>
  <si>
    <t>The value of the sound power level increases by 3 dB. The sound pressure received by the listener doubles</t>
  </si>
  <si>
    <t>The sound pressure level is always larger than the sound intensity level. The sound intensity level is always smaller or equal than the sound energy density level. The sound speed in air is constant (340 m/s). The sound speed in air is proportional to the square root of temperature</t>
  </si>
  <si>
    <t>40 dB</t>
  </si>
  <si>
    <t>Berardozzi Simone</t>
  </si>
  <si>
    <t>2 Pa</t>
  </si>
  <si>
    <t>108 dB</t>
  </si>
  <si>
    <t>88.5 dB</t>
  </si>
  <si>
    <t>Lp = Lv = Li = Ld = 80+E dB = 85 dB</t>
  </si>
  <si>
    <t>The value of the sound power level increases by 3 dB</t>
  </si>
  <si>
    <t>The sound speed in air is proportional to the temperature</t>
  </si>
  <si>
    <t>20 dB</t>
  </si>
  <si>
    <t>Del Vecchio Umberto</t>
  </si>
  <si>
    <t>2 Pa</t>
  </si>
  <si>
    <t>108 dB</t>
  </si>
  <si>
    <t>85.4 dB</t>
  </si>
  <si>
    <t>Lp=80 dB
Lv=80 dB
Li=80 dB
LD=80 dB</t>
  </si>
  <si>
    <t>The value of the sound power level increases by 3 dB</t>
  </si>
  <si>
    <t>The sound speed in air is proportional to the temperature</t>
  </si>
  <si>
    <t>20 dB</t>
  </si>
  <si>
    <t>rodinò alessandro</t>
  </si>
  <si>
    <t>2 pa</t>
  </si>
  <si>
    <t>112.04 db</t>
  </si>
  <si>
    <t>83.03 dB</t>
  </si>
  <si>
    <t>66.8 dB(A)</t>
  </si>
  <si>
    <t>The value of the sound power level doubles. The value of the sound power level increases by 3 dB</t>
  </si>
  <si>
    <t>The sound pressure level is always larger than the sound intensity level. The sound intensity level is always smaller or equal than the sound energy density level. The sound speed in air is constant (340 m/s). The sound speed in air is proportional to the square root of temperature</t>
  </si>
  <si>
    <t>25 dB</t>
  </si>
  <si>
    <t>Gabelli Alessandro</t>
  </si>
  <si>
    <t>2 Pa</t>
  </si>
  <si>
    <t>110 dB</t>
  </si>
  <si>
    <t>23.35 dB</t>
  </si>
  <si>
    <t>64.8 dB</t>
  </si>
  <si>
    <t>The value of the sound power level increases by 3 dB</t>
  </si>
  <si>
    <t>The sound pressure level is always larger than the sound intensity level. The sound intensity level is always smaller or equal than the sound energy density level. The sound speed in air is proportional to the temperature</t>
  </si>
  <si>
    <t>40 dB</t>
  </si>
  <si>
    <t>Davide Manetti</t>
  </si>
  <si>
    <t>2 Pa</t>
  </si>
  <si>
    <t>115.56 dB</t>
  </si>
  <si>
    <t>87.01 dB</t>
  </si>
  <si>
    <t>70.8 dB</t>
  </si>
  <si>
    <t>86.97 dB</t>
  </si>
  <si>
    <t>The value of the sound power level doubles. The value of the sound power level increases by 3 dB</t>
  </si>
  <si>
    <t>The sound pressure level is always larger than the sound intensity level. The sound intensity level is always smaller or equal than the sound energy density level. The sound speed in air is constant (340 m/s). The sound speed in air is proportional to the temperature</t>
  </si>
  <si>
    <t>25 dB</t>
  </si>
  <si>
    <t>Bernardi Luca</t>
  </si>
  <si>
    <t>2 Pa</t>
  </si>
  <si>
    <t>113.97 dB</t>
  </si>
  <si>
    <t>85.01 dB</t>
  </si>
  <si>
    <t>64.9 dB</t>
  </si>
  <si>
    <t>63.9 dB</t>
  </si>
  <si>
    <t>p=0.251 Pa
v=
l=0.00015 W/m^2
d=</t>
  </si>
  <si>
    <t>The value of the sound power level increases by 3 dB. The sound pressure received by the listener doubles</t>
  </si>
  <si>
    <t>The sound pressure level is always larger than the sound intensity level. The sound intensity level is always smaller or equal than the sound energy density level. The sound speed in air is constant (340 m/s). The sound speed in air is proportional to the square root of temperature</t>
  </si>
  <si>
    <t>40 dB</t>
  </si>
  <si>
    <t>Merlini andrea</t>
  </si>
  <si>
    <t>2 Pa</t>
  </si>
  <si>
    <t>110.88136 dB</t>
  </si>
  <si>
    <t>8.3 dB</t>
  </si>
  <si>
    <t>65.9 dB</t>
  </si>
  <si>
    <t>64.98 dB</t>
  </si>
  <si>
    <t>p=0.2 Pa                        I=0.0001 W/m^2
v=
D=</t>
  </si>
  <si>
    <t>The value of the sound power level increases by 3 dB. The sound pressure received by the listener doubles</t>
  </si>
  <si>
    <t>The sound pressure level is always larger than the sound intensity level. The sound intensity level is always smaller or equal than the sound energy density level. The sound speed in air is constant (340 m/s). The sound speed in air is proportional to the square root of temperature</t>
  </si>
  <si>
    <t>40 dB</t>
  </si>
  <si>
    <t>Roberto Zanichelli</t>
  </si>
  <si>
    <t>115.53 dB</t>
  </si>
  <si>
    <t>90.44 dB</t>
  </si>
  <si>
    <t>66.97 dB</t>
  </si>
  <si>
    <t>p = 132.96 Pa</t>
  </si>
  <si>
    <t>The value of the sound power level increases by 3 dB. The sound pressure received by the listener doubles</t>
  </si>
  <si>
    <t>The sound pressure level is always larger than the sound intensity level. The sound energy density level is the energetic average beween sound pressure level and sound particle velocity level. The sound speed in air is proportional to the temperature</t>
  </si>
  <si>
    <t>40 dB</t>
  </si>
  <si>
    <t>Montanari Mattia</t>
  </si>
  <si>
    <t>2 Pa</t>
  </si>
  <si>
    <t>109. 5 dB</t>
  </si>
  <si>
    <t>86. 7 dB</t>
  </si>
  <si>
    <t>64. 9 dB(A)</t>
  </si>
  <si>
    <t>63. 9 dB</t>
  </si>
  <si>
    <t>p= 0. 358 Pa
v=0. 358 nm/s
l = 0. 358 W
D = 0. 4 J/m3</t>
  </si>
  <si>
    <t>The value of the sound power level increases by 3 dB</t>
  </si>
  <si>
    <t>The values of the levels in dB of sound pressure. particle velocity. sound intensity and sound energy density are always equal. The sound intensity level is always smaller or equal than the sound energy density level. The sound speed in air is proportional to the temperature</t>
  </si>
  <si>
    <t>40 dB</t>
  </si>
  <si>
    <t>Pasquali Robeto</t>
  </si>
  <si>
    <t>2 Pa</t>
  </si>
  <si>
    <t>- 5.2 dB</t>
  </si>
  <si>
    <t>83.46 dB</t>
  </si>
  <si>
    <t>59.97 dB</t>
  </si>
  <si>
    <t>p = 0.25 Pa
v = 6.29 x 10^-4 m/s
I = 1.58 x 10^-4 W/m^2
D = 4.75 x 10^-7 J/m^3</t>
  </si>
  <si>
    <t>The value of the sound power level increases by 3 dB</t>
  </si>
  <si>
    <t>The sound pressure level is always larger than the sound intensity level. The sound intensity level is always smaller or equal than the sound energy density level. The sound speed in air is proportional to the temperature</t>
  </si>
  <si>
    <t>25 dB</t>
  </si>
  <si>
    <t>Davoli Luca</t>
  </si>
  <si>
    <t>2 Pa</t>
  </si>
  <si>
    <t>114.0 dB</t>
  </si>
  <si>
    <t>88 dB</t>
  </si>
  <si>
    <t>68.9 db(A)</t>
  </si>
  <si>
    <t>69 dB</t>
  </si>
  <si>
    <t>p = 0.224403691 Pa
v = 0.000561009 m/s
I = 0.001258925 W/m^2
D = 3.77678E-06 J/m^3</t>
  </si>
  <si>
    <t>The value of the sound power level doubles. The value of the sound power level increases by 3 dB</t>
  </si>
  <si>
    <t>The sound energy density level is the energetic average beween sound pressure level and sound particle velocity level. The sound speed in air is proportional to the square root of temperature</t>
  </si>
  <si>
    <t>25 dB</t>
  </si>
  <si>
    <t>Gandolfi Lorenzo</t>
  </si>
  <si>
    <t>2.0 Pa</t>
  </si>
  <si>
    <t>106.0 dB</t>
  </si>
  <si>
    <t>87.8 dB</t>
  </si>
  <si>
    <t>131.9 dB</t>
  </si>
  <si>
    <t>65.0 dB</t>
  </si>
  <si>
    <t>p = 0.4 Pa
v = 997630 nm/s
I = 0.4*10^(-3) W/m^2
D = 1.2*10^(-6) J/m^3</t>
  </si>
  <si>
    <t>The value of the sound power level increases by 3 dB</t>
  </si>
  <si>
    <t>The values of the levels in dB of sound pressure. particle velocity. sound intensity and sound energy density are always equal. The sound speed in air is proportional to the temperature. The sound speed in air is proportional to the square root of temperature. The sound speed depends on the sound level and frequency</t>
  </si>
  <si>
    <t>40 dB</t>
  </si>
  <si>
    <t>Carpi Luca</t>
  </si>
  <si>
    <t>2 Pa</t>
  </si>
  <si>
    <t>113.9 dB</t>
  </si>
  <si>
    <t>88.5 dB</t>
  </si>
  <si>
    <t>68.9 dB(A)</t>
  </si>
  <si>
    <t>66.9 dB</t>
  </si>
  <si>
    <t>v= 0.4 nm/s
p= 0.4 Pa
l= 0.4 W/m2
D= 0.4 J/m3</t>
  </si>
  <si>
    <t>The value of the sound power level increases by 3 dB</t>
  </si>
  <si>
    <t>The values of the levels in dB of sound pressure. particle velocity. sound intensity and sound energy density are always equal. The sound intensity level is always smaller or equal than the sound energy density level. The sound speed in air is proportional to the temperature</t>
  </si>
  <si>
    <t>40 dB</t>
  </si>
  <si>
    <t>Giada Mioni</t>
  </si>
  <si>
    <t>2 Pa</t>
  </si>
  <si>
    <t>109.5 dB</t>
  </si>
  <si>
    <t>87.5 dB</t>
  </si>
  <si>
    <t>64.9 dB(A)</t>
  </si>
  <si>
    <t>60 dB</t>
  </si>
  <si>
    <t>0.455 Pa
0.455 m/s</t>
  </si>
  <si>
    <t>The value of the sound power level increases by 3 dB</t>
  </si>
  <si>
    <t>The values of the levels in dB of sound pressure. particle velocity. sound intensity and sound energy density are always equal. The sound speed in air is proportional to the temperature</t>
  </si>
  <si>
    <t>25 dB</t>
  </si>
  <si>
    <t>Fedele Alberto</t>
  </si>
  <si>
    <t>2 Pa</t>
  </si>
  <si>
    <t>107.95 dB</t>
  </si>
  <si>
    <t>86.1 dB</t>
  </si>
  <si>
    <t>64.5 dB</t>
  </si>
  <si>
    <t>The value of the sound power level increases by 3 dB</t>
  </si>
  <si>
    <t>The sound pressure level is always larger than the sound intensity level. The sound intensity level is always smaller or equal than the sound energy density level. The sound speed in air is constant (340 m/s). The sound speed in air is proportional to the square root of temperature</t>
  </si>
  <si>
    <t>25 dB</t>
  </si>
  <si>
    <t>gualtieri cristian</t>
  </si>
  <si>
    <t>2 Pa</t>
  </si>
  <si>
    <t>129.54 dB</t>
  </si>
  <si>
    <t>89.64 dB</t>
  </si>
  <si>
    <t>71.9 dB</t>
  </si>
  <si>
    <t>The value of the sound power level increases by 3 dB</t>
  </si>
  <si>
    <t>The sound pressure level is always larger than the sound intensity level. The sound intensity level is always smaller or equal than the sound energy density level. The sound speed in air is proportional to the square root of temperature</t>
  </si>
  <si>
    <t>25 dB</t>
  </si>
  <si>
    <t>Fiorini Eleonora</t>
  </si>
  <si>
    <t>2 Pa</t>
  </si>
  <si>
    <t>109.542 dB</t>
  </si>
  <si>
    <t>88.7 dB</t>
  </si>
  <si>
    <t>64.9 dB(A)</t>
  </si>
  <si>
    <t>65.97 dB</t>
  </si>
  <si>
    <t>p=0.455 nm/s
v=0.455 Pa
I=0.455 W/m^2
D=0.455 J/m^3</t>
  </si>
  <si>
    <t>The value of the sound power level increases by 3 dB</t>
  </si>
  <si>
    <t>The values of the levels in dB of sound pressure. particle velocity. sound intensity and sound energy density are always equal. The sound intensity level is always smaller or equal than the sound energy density level. The sound speed in air is proportional to the temperature</t>
  </si>
  <si>
    <t>40 dB</t>
  </si>
  <si>
    <t>Gatti luca</t>
  </si>
  <si>
    <t>2 Pa</t>
  </si>
  <si>
    <t>106.02 dB</t>
  </si>
  <si>
    <t>85.54 dB</t>
  </si>
  <si>
    <t>62.9 dB(A)</t>
  </si>
  <si>
    <t>69.76 dB</t>
  </si>
  <si>
    <t>The value of the sound power level increases by 3 dB</t>
  </si>
  <si>
    <t>The sound pressure level is always larger than the sound intensity level. The sound intensity level is always smaller or equal than the sound energy density level. The sound speed in air is proportional to the temperature</t>
  </si>
  <si>
    <t>25 dB</t>
  </si>
  <si>
    <t>Leone Fabio</t>
  </si>
  <si>
    <t>2 Pa</t>
  </si>
  <si>
    <t>115.6 dB</t>
  </si>
  <si>
    <t>82.8 dB</t>
  </si>
  <si>
    <t>79 dB</t>
  </si>
  <si>
    <t>Sound pressure = 0.224 Pa
Particle velocity = 
Sound intensity =
Suond energy density =</t>
  </si>
  <si>
    <t>The value of the sound power level increases by 3 dB</t>
  </si>
  <si>
    <t>The sound pressure level is always larger than the sound intensity level. The sound intensity level is always smaller or equal than the sound energy density level. The sound speed in air is proportional to the temperature</t>
  </si>
  <si>
    <t>20 dB</t>
  </si>
  <si>
    <t>Abdou Ayat Allah</t>
  </si>
  <si>
    <t>2 pa</t>
  </si>
  <si>
    <t>113.9798 dB</t>
  </si>
  <si>
    <t>84.5 dB</t>
  </si>
  <si>
    <t>68.9 dB(A)</t>
  </si>
  <si>
    <t>62.9 dB</t>
  </si>
  <si>
    <t>p=0.26 nm/s
v=0.26 Pa
I=0.26 W/m^2
D=0.26 J/m^3</t>
  </si>
  <si>
    <t>The value of the sound power level increases by 3 dB</t>
  </si>
  <si>
    <t>The values of the levels in dB of sound pressure. particle velocity. sound intensity and sound energy density are always equal. The sound intensity level is always smaller or equal than the sound energy density level. The sound speed in air is proportional to the temperature</t>
  </si>
  <si>
    <t>40 dB</t>
  </si>
  <si>
    <t>Filippo Grolli</t>
  </si>
  <si>
    <t>2 Pa</t>
  </si>
  <si>
    <t>110.88 dB</t>
  </si>
  <si>
    <t>86.46 dB</t>
  </si>
  <si>
    <t>65.9 DB(A)</t>
  </si>
  <si>
    <t>67.76 dB</t>
  </si>
  <si>
    <t>The value of the sound power level increases by 3 dB. The sound pressure received by the listeners is increased by a factor 1.41</t>
  </si>
  <si>
    <t>The sound pressure level is always larger than the sound intensity level. The sound intensity level is always smaller or equal than the sound energy density level. The sound speed in air is proportional to the temperature</t>
  </si>
  <si>
    <t>25 dB</t>
  </si>
  <si>
    <t>Cabrelli Andrea</t>
  </si>
  <si>
    <t>2 Pa</t>
  </si>
  <si>
    <t>125.3 dB</t>
  </si>
  <si>
    <t>88.5 dB</t>
  </si>
  <si>
    <t>68.9 dB</t>
  </si>
  <si>
    <t>sound pressure= 0.224 Pa
particle velocity= 
sound intensity=
sound energy density=</t>
  </si>
  <si>
    <t>The value of the sound power level increases by 3 dB</t>
  </si>
  <si>
    <t>The sound pressure level is always larger than the sound intensity level. The sound intensity level is always smaller or equal than the sound energy density level. The sound speed in air is proportional to the temperature</t>
  </si>
  <si>
    <t>25 dB</t>
  </si>
  <si>
    <t>Alessandro Motta</t>
  </si>
  <si>
    <t>2 Pa</t>
  </si>
  <si>
    <t>115.6 dB</t>
  </si>
  <si>
    <t>85.5 dB</t>
  </si>
  <si>
    <t>70.9 dB</t>
  </si>
  <si>
    <t>65.9 dB</t>
  </si>
  <si>
    <t>P = 0.2 Pa v= 5 10^-4 m^2 I = 10^-4 W/m^4 D= 3 10^-7 J/m^3</t>
  </si>
  <si>
    <t>The value of the sound power level increases by 3 dB</t>
  </si>
  <si>
    <t>The sound pressure level is always larger than the sound intensity level. The sound intensity level is always smaller or equal than the sound energy density level. The sound speed in air is constant (340 m/s). The sound speed in air is proportional to the square root of temperature</t>
  </si>
  <si>
    <t>25 dB</t>
  </si>
  <si>
    <t>Pigatto Jacopo</t>
  </si>
  <si>
    <t>2 pa</t>
  </si>
  <si>
    <t>114 db</t>
  </si>
  <si>
    <t>83 db</t>
  </si>
  <si>
    <t>68.9 db</t>
  </si>
  <si>
    <t>68.9 dba</t>
  </si>
  <si>
    <t>0.2 pa
0.0001 w/m^2
0.005 m/s
10*10^-10 j/m^3</t>
  </si>
  <si>
    <t>The value of the sound power level increases by 3 dB</t>
  </si>
  <si>
    <t>The values of the levels in dB of sound pressure. particle velocity. sound intensity and sound energy density are always equal. The sound intensity level is always smaller or equal than the sound energy density level. The sound speed in air is constant (340 m/s). The sound speed in air is proportional to the temperature</t>
  </si>
  <si>
    <t>25 dB</t>
  </si>
  <si>
    <t>Manghi Laura</t>
  </si>
  <si>
    <t>2Pa</t>
  </si>
  <si>
    <t>106.02 dB</t>
  </si>
  <si>
    <t>88.41 dB</t>
  </si>
  <si>
    <t>79 dB</t>
  </si>
  <si>
    <t>59.97 dB</t>
  </si>
  <si>
    <t>p = 132.36 Pa</t>
  </si>
  <si>
    <t>The value of the sound power level increases by 3 dB</t>
  </si>
  <si>
    <t>The sound pressure level is always larger than the sound intensity level. The sound energy density level is the energetic average beween sound pressure level and sound particle velocity level. The sound speed in air is proportional to the temperature</t>
  </si>
  <si>
    <t>40 dB</t>
  </si>
  <si>
    <t>marazzi alice</t>
  </si>
  <si>
    <t>2 Pa</t>
  </si>
  <si>
    <t>103.5 dB</t>
  </si>
  <si>
    <t>86. 1dB</t>
  </si>
  <si>
    <t>61. 9 dB(A)</t>
  </si>
  <si>
    <t>66 dB</t>
  </si>
  <si>
    <t>p=O. 255 Pa</t>
  </si>
  <si>
    <t>The value of the sound power level increases by 3 dB</t>
  </si>
  <si>
    <t>The values of the levels in dB of sound pressure. particle velocity. sound intensity and sound energy density are always equal. The sound speed in air is proportional to the square root of temperature</t>
  </si>
  <si>
    <t>25 dB</t>
  </si>
  <si>
    <t>Kubin Luca</t>
  </si>
  <si>
    <t>2 Pa</t>
  </si>
  <si>
    <t>125.57 dB</t>
  </si>
  <si>
    <t>91.52 dB</t>
  </si>
  <si>
    <t>64.0 dB</t>
  </si>
  <si>
    <t>P = 0.50 Pa
I = 6.3e-3 w/m*m
v = 1.5e6 nm/s
D = 1.89e-6 J/m*m*m</t>
  </si>
  <si>
    <t>The value of the sound power level doubles. The value of the sound power level increases by 3 dB</t>
  </si>
  <si>
    <t>The values of the levels in dB of sound pressure. particle velocity. sound intensity and sound energy density are always equal. The sound speed in air is constant (340 m/s). The sound speed in air is proportional to the square root of temperature</t>
  </si>
  <si>
    <t>30 dB</t>
  </si>
  <si>
    <t>Angella Beatrice</t>
  </si>
  <si>
    <t>2 Pa</t>
  </si>
  <si>
    <t>106 dB</t>
  </si>
  <si>
    <t>85 dB</t>
  </si>
  <si>
    <t>62.9 dB (A)</t>
  </si>
  <si>
    <t>63.9 dB (A)</t>
  </si>
  <si>
    <t>p=  0.25 Pa
v=
I=  0.00016 W/m2
D=</t>
  </si>
  <si>
    <t>The value of the sound power level increases by 3 dB. The sound pressure received by the listener doubles</t>
  </si>
  <si>
    <t>The sound pressure level is always larger than the sound intensity level. The sound intensity level is always smaller or equal than the sound energy density level. The sound speed in air is proportional to the temperature</t>
  </si>
  <si>
    <t>30 dB</t>
  </si>
  <si>
    <t>Mohamad hamze</t>
  </si>
  <si>
    <t>2 Pa</t>
  </si>
  <si>
    <t>114 dB</t>
  </si>
  <si>
    <t>89.8 dB</t>
  </si>
  <si>
    <t>68.9 dB(A)</t>
  </si>
  <si>
    <t>67 dB(A)</t>
  </si>
  <si>
    <t>p= 0.5 PA
V= 0.001458 m/s
D=0.00073 J/m^3
I=0.250411 W/m^2</t>
  </si>
  <si>
    <t>The value of the sound power level doubles. The value of the sound power level increases by 3 dB</t>
  </si>
  <si>
    <t>The sound pressure level is always larger than the sound intensity level. The sound intensity level is always smaller or equal than the sound energy density level. The sound speed in air is proportional to the square root of temperature</t>
  </si>
  <si>
    <t>25 dB</t>
  </si>
  <si>
    <t>Fernandez Leon Helen Nathaly</t>
  </si>
  <si>
    <t>2 Pa</t>
  </si>
  <si>
    <t>114.8 dB</t>
  </si>
  <si>
    <t>85.8 dB</t>
  </si>
  <si>
    <t>69.9 dB(A)</t>
  </si>
  <si>
    <t>60 dB</t>
  </si>
  <si>
    <t>p=0.355 Pa</t>
  </si>
  <si>
    <t>The value of the sound power level increases by 3 dB</t>
  </si>
  <si>
    <t>The values of the levels in dB of sound pressure. particle velocity. sound intensity and sound energy density are always equal. The sound speed in air is proportional to the square root of temperature</t>
  </si>
  <si>
    <t>25 dB</t>
  </si>
  <si>
    <t>volante alessandro</t>
  </si>
  <si>
    <t>2 Pa</t>
  </si>
  <si>
    <t>109.5 Pa</t>
  </si>
  <si>
    <t>85.1 dB</t>
  </si>
  <si>
    <t>64.9dB(A)</t>
  </si>
  <si>
    <t>63 dB(A)</t>
  </si>
  <si>
    <t>0.3 Pa
0.0009 m/s
0.15 W/m^2
0.0004 J/m^3</t>
  </si>
  <si>
    <t>The value of the sound power level doubles. The value of the sound power level increases by 3 dB</t>
  </si>
  <si>
    <t>The sound pressure level is always larger than the sound intensity level. The sound intensity level is always smaller or equal than the sound energy density level. The sound speed in air is proportional to the square root of temperature</t>
  </si>
  <si>
    <t>25 dB</t>
  </si>
  <si>
    <t>Andrea Alberici</t>
  </si>
  <si>
    <t>2.0 pa</t>
  </si>
  <si>
    <t>106 db</t>
  </si>
  <si>
    <t>84.5 db</t>
  </si>
  <si>
    <t>131.9 db</t>
  </si>
  <si>
    <t>63 db(A)</t>
  </si>
  <si>
    <t>0.25178 pa 
0.000158 w/m^2
113.97 db</t>
  </si>
  <si>
    <t>The value of the sound power level increases by 3 dB</t>
  </si>
  <si>
    <t>The sound pressure level is always larger than the sound intensity level. The sound intensity level is always smaller or equal than the sound energy density level. The sound speed in air is constant (340 m/s)</t>
  </si>
  <si>
    <t>25 dB</t>
  </si>
  <si>
    <t>Stacchezzini mattias</t>
  </si>
  <si>
    <t>2 Pa</t>
  </si>
  <si>
    <t>109.5 dB</t>
  </si>
  <si>
    <t>85.5 dB</t>
  </si>
  <si>
    <t>64.9 dB</t>
  </si>
  <si>
    <t>66.0 dB</t>
  </si>
  <si>
    <t>P=0.2 Pa
I=0.0001 w/m^2</t>
  </si>
  <si>
    <t>The value of the sound power level increases by 3 dB</t>
  </si>
  <si>
    <t>The sound pressure level is always larger than the sound intensity level. The sound intensity level is always smaller or equal than the sound energy density level. The sound speed in air is constant (340 m/s). The sound speed in air is proportional to the square root of temperature</t>
  </si>
  <si>
    <t>25 dB</t>
  </si>
  <si>
    <t>Siciliano Alessio</t>
  </si>
  <si>
    <t>2Pa</t>
  </si>
  <si>
    <t>0.45 Pa
1119360 nm/s
5x10^-3 w/m^2
1.5x10^-6 J/m^3</t>
  </si>
  <si>
    <t>The value of the sound power level doubles. The value of the sound power level increases by 3 dB</t>
  </si>
  <si>
    <t>The values of the levels in dB of sound pressure. particle velocity. sound intensity and sound energy density are always equal. The sound speed in air is constant (340 m/s). The sound speed in air is proportional to the square root of temperature</t>
  </si>
  <si>
    <t>30 dB</t>
  </si>
  <si>
    <t>Costi Mattia Antonio</t>
  </si>
  <si>
    <t>2Pa</t>
  </si>
  <si>
    <t>66 dB</t>
  </si>
  <si>
    <t>0.35 Pa
889139 nm/s
3.2x10^-3 w/m^2
9.4x10^-7 J/m^3</t>
  </si>
  <si>
    <t>The value of the sound power level doubles. The value of the sound power level increases by 3 dB</t>
  </si>
  <si>
    <t>The values of the levels in dB of sound pressure. particle velocity. sound intensity and sound energy density are always equal. The sound speed in air is constant (340 m/s). The sound speed in air is proportional to the square root of temperature</t>
  </si>
  <si>
    <t>30 dB</t>
  </si>
  <si>
    <t>Pisciuneri Giulia</t>
  </si>
  <si>
    <t>2Pa</t>
  </si>
  <si>
    <t>107.958 dB</t>
  </si>
  <si>
    <t>60.079 dB</t>
  </si>
  <si>
    <t>63.9 dB(A)</t>
  </si>
  <si>
    <t>70.764 dB(A)</t>
  </si>
  <si>
    <t>0.355 dB</t>
  </si>
  <si>
    <t>The value of the sound power level increases by 3 dB</t>
  </si>
  <si>
    <t>The values of the levels in dB of sound pressure. particle velocity. sound intensity and sound energy density are always equal. The sound intensity level is always smaller or equal than the sound energy density level. The sound speed in air is proportional to the temperature</t>
  </si>
  <si>
    <t>25 dB</t>
  </si>
  <si>
    <t>Falavigna Riccardo</t>
  </si>
  <si>
    <t>2 Pa</t>
  </si>
  <si>
    <t>114.8 dB</t>
  </si>
  <si>
    <t>88.45 dB</t>
  </si>
  <si>
    <t>69.9 dB(A)</t>
  </si>
  <si>
    <t>64.9 dB(A)</t>
  </si>
  <si>
    <t>p=0.44Pa
I=0.0005 w/m2</t>
  </si>
  <si>
    <t>The value of the sound power level increases by 3 dB. The sound pressure received by the listener doubles</t>
  </si>
  <si>
    <t>The sound pressure level is always larger than the sound intensity level. The sound intensity level is always smaller or equal than the sound energy density level. The sound speed in air is proportional to the temperature</t>
  </si>
  <si>
    <t>40 dB</t>
  </si>
  <si>
    <t>Ferrari Laura</t>
  </si>
  <si>
    <t>2 Pa</t>
  </si>
  <si>
    <t>108.0 dB</t>
  </si>
  <si>
    <t>87.8 dB</t>
  </si>
  <si>
    <t>63.9 dB</t>
  </si>
  <si>
    <t>68 dB (A)</t>
  </si>
  <si>
    <t>0.4 PA</t>
  </si>
  <si>
    <t>The value of the sound power level increases by 3 dB. The sound pressure received by the listeners is increased by a factor 1.41</t>
  </si>
  <si>
    <t>The sound speed in air is proportional to the temperature</t>
  </si>
  <si>
    <t>25 dB</t>
  </si>
  <si>
    <t>lebovitz manuel</t>
  </si>
  <si>
    <t>2 Pa</t>
  </si>
  <si>
    <t>107.9598 dB</t>
  </si>
  <si>
    <t>85.7 dB</t>
  </si>
  <si>
    <t>63.9 dB</t>
  </si>
  <si>
    <t>65.9 dB</t>
  </si>
  <si>
    <t>sound pressure=  0.225 Pa
particle velocity= 0.225 nm/s
sound intensity= 0.225 W/m^2
sound energy density= 0.225 J/m^3</t>
  </si>
  <si>
    <t>The value of the sound power level increases by 3 dB</t>
  </si>
  <si>
    <t>The values of the levels in dB of sound pressure. particle velocity. sound intensity and sound energy density are always equal. The sound intensity level is always smaller or equal than the sound energy density level. The sound speed in air is proportional to the temperature</t>
  </si>
  <si>
    <t>40 dB</t>
  </si>
  <si>
    <t>Manicardi Stefano</t>
  </si>
  <si>
    <t>2 Pa</t>
  </si>
  <si>
    <t>- 12.04 db</t>
  </si>
  <si>
    <t>89.63 db</t>
  </si>
  <si>
    <t>62.9 db</t>
  </si>
  <si>
    <t>P = 0.56 pa
V = 1.4 x 10^-3 m/s
I = 7.94 x 10^-4 W/m^2
D = 2.38 x 10^-6 j/m^3</t>
  </si>
  <si>
    <t>The value of the sound power level increases by 3 dB</t>
  </si>
  <si>
    <t>The sound pressure level is always larger than the sound intensity level. The sound intensity level is always smaller or equal than the sound energy density level. The sound speed in air is proportional to the temperature</t>
  </si>
  <si>
    <t>40 dB</t>
  </si>
  <si>
    <t>Francesco mancini</t>
  </si>
  <si>
    <t>2 Pa</t>
  </si>
  <si>
    <t>124.6 dB</t>
  </si>
  <si>
    <t>0.39 Pa
0.00039 W/m2</t>
  </si>
  <si>
    <t>The value of the sound power level increases by 3 dB</t>
  </si>
  <si>
    <t>The sound intensity level is always smaller or equal than the sound energy density level. The sound speed in air is constant (340 m/s)</t>
  </si>
  <si>
    <t>20 dB</t>
  </si>
  <si>
    <t>STEFANIA PANCINI</t>
  </si>
  <si>
    <t>2 Pa</t>
  </si>
  <si>
    <t>114 dB</t>
  </si>
  <si>
    <t>88.2 dB</t>
  </si>
  <si>
    <t>63.97 dB</t>
  </si>
  <si>
    <t>p = 0.44 Pa
v = 0.0011 m/s
I = 2.238 + 10^ (-8) W/m2
D=6.716*10^(-11) J/m3</t>
  </si>
  <si>
    <t>The value of the sound power level increases by 3 dB</t>
  </si>
  <si>
    <t>The sound pressure level is always larger than the sound intensity level. The sound intensity level is always smaller or equal than the sound energy density level. The sound speed in air is proportional to the temperature. The sound speed in air is proportional to the square root of temperature</t>
  </si>
  <si>
    <t>25 dB</t>
  </si>
  <si>
    <t>sarzi maddidini andrea</t>
  </si>
  <si>
    <t>2 Pa</t>
  </si>
  <si>
    <t>113.98 dB</t>
  </si>
  <si>
    <t>89.97 dB</t>
  </si>
  <si>
    <t>68.90 dB(A)</t>
  </si>
  <si>
    <t>64.98 dB(A)</t>
  </si>
  <si>
    <t>p= 0.56 Pa; v= 1.41 m/s; I= (7.84)*(10^(-6)) W/(m^2); D= (2.38)*(10^(-6)) J/(m^3)</t>
  </si>
  <si>
    <t>The value of the sound power level increases by 3 dB</t>
  </si>
  <si>
    <t>The sound pressure level is always larger than the sound intensity level. The sound intensity level is always smaller or equal than the sound energy density level. The sound speed in air is constant (340 m/s). The sound speed in air is proportional to the square root of temperature</t>
  </si>
  <si>
    <t>25 dB</t>
  </si>
  <si>
    <t>Pinardi Daniel</t>
  </si>
  <si>
    <t>2 Pa</t>
  </si>
  <si>
    <t>109.5 dB</t>
  </si>
  <si>
    <t>90.0 dB</t>
  </si>
  <si>
    <t>64.9 dB(A)</t>
  </si>
  <si>
    <t>65 dB(A)</t>
  </si>
  <si>
    <t>0.6 Pa
0.0017 m/s
0.3 W/m^2
0.00088 J/m^3</t>
  </si>
  <si>
    <t>The value of the sound power level doubles. The value of the sound power level increases by 3 dB</t>
  </si>
  <si>
    <t>The sound pressure level is always larger than the sound intensity level. The sound intensity level is always smaller or equal than the sound energy density level. The sound speed in air is proportional to the square root of temperature</t>
  </si>
  <si>
    <t>25 dB</t>
  </si>
  <si>
    <t>Asaro Federica</t>
  </si>
  <si>
    <t>2 Pa</t>
  </si>
  <si>
    <t>107.95 dB</t>
  </si>
  <si>
    <t>88.45 dB</t>
  </si>
  <si>
    <t>63.9 dB (A)</t>
  </si>
  <si>
    <t>64.98 dB (A)</t>
  </si>
  <si>
    <t>P= 0.44 Pa 
I= 0.00050 W/m2</t>
  </si>
  <si>
    <t>The value of the sound power level increases by 3 dB. The sound pressure received by the listener doubles</t>
  </si>
  <si>
    <t>The sound pressure level is always larger than the sound intensity level. The sound intensity level is always smaller or equal than the sound energy density level. The sound speed in air is proportional to the temperature</t>
  </si>
  <si>
    <t>40 dB</t>
  </si>
  <si>
    <t>Errico Chiara</t>
  </si>
  <si>
    <t>2 Pa</t>
  </si>
  <si>
    <t>109.54 dB</t>
  </si>
  <si>
    <t>82.12 dB</t>
  </si>
  <si>
    <t>64.9 dB (A)</t>
  </si>
  <si>
    <t>59.98 dB (A)</t>
  </si>
  <si>
    <t>p= 0.2 Pa
I =0.001 W/m^2</t>
  </si>
  <si>
    <t>The value of the sound power level increases by 3 dB. The sound pressure received by the listener doubles</t>
  </si>
  <si>
    <t>The sound pressure level is always larger than the sound intensity level. The sound intensity level is always smaller or equal than the sound energy density level. The sound speed in air is proportional to the temperature</t>
  </si>
  <si>
    <t>40 dB</t>
  </si>
  <si>
    <t>Negri Geremia</t>
  </si>
  <si>
    <t>2 Pa</t>
  </si>
  <si>
    <t>106 dB</t>
  </si>
  <si>
    <t>83.8 dB</t>
  </si>
  <si>
    <t>62.9 dB</t>
  </si>
  <si>
    <t>Sound pressure: 0.25 Pa
Sound intensity: 0.00016 W/m quadro</t>
  </si>
  <si>
    <t>The value of the sound power level increases by 3 dB</t>
  </si>
  <si>
    <t>The sound pressure level is always larger than the sound intensity level. The sound intensity level is always smaller or equal than the sound energy density level. The sound speed in air is constant (340 m/s). The sound speed in air is proportional to the square root of temperature</t>
  </si>
  <si>
    <t>25 dB</t>
  </si>
  <si>
    <t>Gualdana Andrea</t>
  </si>
  <si>
    <t>2 Pa</t>
  </si>
  <si>
    <t>115 dB</t>
  </si>
  <si>
    <t>90 dB</t>
  </si>
  <si>
    <t>70.9 dB(A)</t>
  </si>
  <si>
    <t>65.97 dB(A)</t>
  </si>
  <si>
    <t>P=0.56 Pa
I=0.00079 W/m2</t>
  </si>
  <si>
    <t>The value of the sound power level increases by 3 dB. The sound pressure received by the listener doubles</t>
  </si>
  <si>
    <t>The sound pressure level is always larger than the sound intensity level. The sound intensity level is always smaller or equal than the sound energy density level. The sound speed in air is proportional to the temperature</t>
  </si>
  <si>
    <t>40 dB</t>
  </si>
  <si>
    <t>Bolognini Matteo</t>
  </si>
  <si>
    <t>2 Pa</t>
  </si>
  <si>
    <t>112.0411 db</t>
  </si>
  <si>
    <t>86.64 db</t>
  </si>
  <si>
    <t>66.9 db</t>
  </si>
  <si>
    <t>64.76 db</t>
  </si>
  <si>
    <t>The value of the sound power level increases by 3 dB</t>
  </si>
  <si>
    <t>The sound pressure level is always larger than the sound intensity level. The sound intensity level is always smaller or equal than the sound energy density level. The sound speed in air is proportional to the temperature</t>
  </si>
  <si>
    <t>40 dB</t>
  </si>
  <si>
    <t>pezzi fabio</t>
  </si>
  <si>
    <t>2 Pa</t>
  </si>
  <si>
    <t>110.0 dB</t>
  </si>
  <si>
    <t>87.8 dB</t>
  </si>
  <si>
    <t>69.0 dB</t>
  </si>
  <si>
    <t>The value of the sound power level increases by 3 dB</t>
  </si>
  <si>
    <t>The values of the levels in dB of sound pressure. particle velocity. sound intensity and sound energy density are always equal. The sound speed in air is proportional to the temperature. The sound speed in air is proportional to the square root of temperature. The sound speed depends on the sound level and frequency</t>
  </si>
  <si>
    <t>40 dB</t>
  </si>
  <si>
    <t>Angelica Cantarelli</t>
  </si>
  <si>
    <t>2 Pa</t>
  </si>
  <si>
    <t>112.0412 dB</t>
  </si>
  <si>
    <t>87.455 dB</t>
  </si>
  <si>
    <t>66.9 dB(A)</t>
  </si>
  <si>
    <t>63.979 dB</t>
  </si>
  <si>
    <t>p=0.4 Pa
v=0.4 nm/s
l=0.4 W/m^2
D=0.4 J/m^3</t>
  </si>
  <si>
    <t>The value of the sound power level increases by 3 dB. The sound pressure received by the listeners is increased by a factor 1.41</t>
  </si>
  <si>
    <t>The values of the levels in dB of sound pressure. particle velocity. sound intensity and sound energy density are always equal. The sound intensity level is always smaller or equal than the sound energy density level. The sound speed in air is proportional to the temperature</t>
  </si>
  <si>
    <t>40 dB</t>
  </si>
  <si>
    <t>Mari manuel</t>
  </si>
  <si>
    <t>2 pa</t>
  </si>
  <si>
    <t>107.96 dB</t>
  </si>
  <si>
    <t>85.8 dB</t>
  </si>
  <si>
    <t>63.9 dB</t>
  </si>
  <si>
    <t>P=0.22 Pa I=12x10^-4 W/m^2</t>
  </si>
  <si>
    <t>The value of the sound power level doubles. The value of the sound power level increases by 3 dB</t>
  </si>
  <si>
    <t>The sound pressure level is always larger than the sound intensity level. The sound intensity level is always smaller or equal than the sound energy density level. The sound speed in air is constant (340 m/s). The sound speed in air is proportional to the square root of temperature</t>
  </si>
  <si>
    <t>25 dB</t>
  </si>
  <si>
    <t>Simone Dall'Asta</t>
  </si>
  <si>
    <t>2 Pa</t>
  </si>
  <si>
    <t>103.5 dB</t>
  </si>
  <si>
    <t>89.1 dB</t>
  </si>
  <si>
    <t>61.9 dB</t>
  </si>
  <si>
    <t>69 dB(A)</t>
  </si>
  <si>
    <t>0.4 Pa</t>
  </si>
  <si>
    <t>The value of the sound power level increases by 3 dB. The sound pressure received by the listeners is increased by a factor 1.41</t>
  </si>
  <si>
    <t>The sound speed in air is proportional to the temperature</t>
  </si>
  <si>
    <t>25 dB</t>
  </si>
  <si>
    <t>Concari Francesco</t>
  </si>
  <si>
    <t>2 Pa</t>
  </si>
  <si>
    <t>112.04 dB</t>
  </si>
  <si>
    <t>84.12 dB</t>
  </si>
  <si>
    <t>66.9 dB(A)</t>
  </si>
  <si>
    <t>63.98 dB(A)</t>
  </si>
  <si>
    <t>0.2 Pa
O.001 W/m²</t>
  </si>
  <si>
    <t>The value of the sound power level increases by 3 dB. The sound pressure received by the listener doubles</t>
  </si>
  <si>
    <t>The sound pressure level is always larger than the sound intensity level. The sound intensity level is always smaller or equal than the sound energy density level. The sound speed in air is proportional to the temperature</t>
  </si>
  <si>
    <t>40 dB</t>
  </si>
  <si>
    <t>Daniele Farina</t>
  </si>
  <si>
    <t>2 Pa</t>
  </si>
  <si>
    <t>113.1 dB</t>
  </si>
  <si>
    <t>87.0 dB</t>
  </si>
  <si>
    <t>84 dB(A)</t>
  </si>
  <si>
    <t>53.3 dB(A)</t>
  </si>
  <si>
    <t>The value of the sound power level increases by 3 dB</t>
  </si>
  <si>
    <t>The sound intensity level is always smaller or equal than the sound energy density level. The sound speed in air is proportional to the square root of temperature</t>
  </si>
  <si>
    <t>25 dB</t>
  </si>
  <si>
    <t>Trasatti Cristiano</t>
  </si>
  <si>
    <t>2 Pa</t>
  </si>
  <si>
    <t>65.0515 dB</t>
  </si>
  <si>
    <t>169 dB</t>
  </si>
  <si>
    <t>66.9 dB(A)</t>
  </si>
  <si>
    <t>68.7634 dB(A)</t>
  </si>
  <si>
    <t>The value of the sound power level increases by 3 dB. The sound pressure received by the listeners is increased by a factor 1.41</t>
  </si>
  <si>
    <t>The sound pressure level is always larger than the sound intensity level. The sound intensity level is always smaller or equal than the sound energy density level. The sound speed in air is proportional to the temperature</t>
  </si>
  <si>
    <t>40 dB</t>
  </si>
  <si>
    <t>Malavolta Valentina</t>
  </si>
  <si>
    <t>2 Pa</t>
  </si>
  <si>
    <t>114 dB</t>
  </si>
  <si>
    <t>86.5 dB</t>
  </si>
  <si>
    <t>85 dB</t>
  </si>
  <si>
    <t>59.3 dB(a)</t>
  </si>
  <si>
    <t>The value of the sound power level increases by 3 dB</t>
  </si>
  <si>
    <t>The sound intensity level is always smaller or equal than the sound energy density level. The sound speed in air is proportional to the square root of temperature</t>
  </si>
  <si>
    <t>25 dB</t>
  </si>
  <si>
    <t>Alfieri Annalisa</t>
  </si>
  <si>
    <t>2 Pa</t>
  </si>
  <si>
    <t>115.56 dB</t>
  </si>
  <si>
    <t>84.539 dB</t>
  </si>
  <si>
    <t>68.764 dB</t>
  </si>
  <si>
    <t>p=9.224 Pa
v=0.00056 m/s
l=1.122*10^(-8) W/m^2
D=3.366*10^(-11) T/m^3</t>
  </si>
  <si>
    <t>The value of the sound power level increases by 3 dB. The sound pressure received by the listeners is increased by a factor 1.41</t>
  </si>
  <si>
    <t>The sound pressure level is always larger than the sound intensity level. The sound intensity level is always smaller or equal than the sound energy density level. The sound speed in air is proportional to the temperature. The sound speed in air is proportional to the square root of temperature</t>
  </si>
  <si>
    <t>25 dB</t>
  </si>
  <si>
    <t>Polloni Nicola</t>
  </si>
  <si>
    <t>2 Pa</t>
  </si>
  <si>
    <t>113.064 dB</t>
  </si>
  <si>
    <t>165 dB</t>
  </si>
  <si>
    <t>67.9 dB(A)</t>
  </si>
  <si>
    <t>66.76 dB(A)</t>
  </si>
  <si>
    <t>The value of the sound power level increases by 3 dB</t>
  </si>
  <si>
    <t>The sound pressure level is always larger than the sound intensity level. The sound intensity level is always smaller or equal than the sound energy density level. The sound speed in air is proportional to the temperature</t>
  </si>
  <si>
    <t>40 dB</t>
  </si>
  <si>
    <t>Della Valle Claudia</t>
  </si>
  <si>
    <t>2 pa</t>
  </si>
  <si>
    <t>112.0412 dB</t>
  </si>
  <si>
    <t>87.19331 dB</t>
  </si>
  <si>
    <t>62.97 dB(A)</t>
  </si>
  <si>
    <t>p=0.399905 pa
v=9.9763*10^(-3) nm/s
I=3.98*10^(-4) W/m^2
D=1.1943*10^(-6) J/m^3</t>
  </si>
  <si>
    <t>The value of the sound power level increases by 3 dB. The sound pressure received by the listener doubles</t>
  </si>
  <si>
    <t>The sound intensity level is always smaller or equal than the sound energy density level. The sound speed in air is proportional to the square root of temperature. The sound speed depends on the sound level and frequency</t>
  </si>
  <si>
    <t>25 dB</t>
  </si>
  <si>
    <t>Mohamad belli al Sufi</t>
  </si>
  <si>
    <t>2 Pa</t>
  </si>
  <si>
    <t>106 dB</t>
  </si>
  <si>
    <t>89dB</t>
  </si>
  <si>
    <t>65.9 dB (A)</t>
  </si>
  <si>
    <t>68 dB (A)</t>
  </si>
  <si>
    <t>p= 0.5 PA
V= 0.001458 m/s
D=0.00073 J/m^3
I=0.250411 W/m^2</t>
  </si>
  <si>
    <t>The value of the sound power level doubles. The value of the sound power level increases by 3 dB</t>
  </si>
  <si>
    <t>The sound pressure level is always larger than the sound intensity level. The sound intensity level is always smaller or equal than the sound energy density level. The sound speed in air is proportional to the square root of temperature</t>
  </si>
  <si>
    <t>25 dB</t>
  </si>
  <si>
    <t>bertolotti maurizio</t>
  </si>
  <si>
    <t>2 Pa</t>
  </si>
  <si>
    <t>113.979 dB</t>
  </si>
  <si>
    <t>85.124 dB</t>
  </si>
  <si>
    <t>116.468 dB</t>
  </si>
  <si>
    <t>69.764 dB</t>
  </si>
  <si>
    <t>The value of the sound power level increases by 3 dB. The sound pressure received by the listeners is increased by a factor 1.41</t>
  </si>
  <si>
    <t>The values of the levels in dB of sound pressure. particle velocity. sound intensity and sound energy density are always equal. The sound intensity level is always smaller or equal than the sound energy density level. The sound speed in air is proportional to the square root of temperature</t>
  </si>
  <si>
    <t>40 dB</t>
  </si>
  <si>
    <t>Gaudio Lorenzo</t>
  </si>
  <si>
    <t>2 Pa</t>
  </si>
  <si>
    <t>106.02 dB</t>
  </si>
  <si>
    <t>84.01 dB</t>
  </si>
  <si>
    <t>115.83 dB</t>
  </si>
  <si>
    <t>67.76 dB</t>
  </si>
  <si>
    <t>The value of the sound power level increases by 3 dB. The sound pressure received by the listeners is increased by a factor 1.41</t>
  </si>
  <si>
    <t>The values of the levels in dB of sound pressure. particle velocity. sound intensity and sound energy density are always equal. The sound intensity level is always smaller or equal than the sound energy density level. The sound speed in air is proportional to the square root of temperature</t>
  </si>
  <si>
    <t>40 dB</t>
  </si>
  <si>
    <t>Presti Nicola</t>
  </si>
  <si>
    <t>2 Pa</t>
  </si>
  <si>
    <t>115.56 dB</t>
  </si>
  <si>
    <t>90.54 dB</t>
  </si>
  <si>
    <t>132.76 dB (A)</t>
  </si>
  <si>
    <t>65.00 dB(A)</t>
  </si>
  <si>
    <t>p=32.86 Pa
V=1.3 *10^6 nm/s
I=0.6*10^-3 W/m^2
d=2*10^-6 J/m^3</t>
  </si>
  <si>
    <t>The value of the sound power level increases by 3 dB</t>
  </si>
  <si>
    <t>The sound pressure level is always larger than the sound intensity level. The sound intensity level is always smaller or equal than the sound energy density level. The sound speed in air is proportional to the temperature</t>
  </si>
  <si>
    <t>40 dB</t>
  </si>
  <si>
    <t>Spagnoli Patrizia</t>
  </si>
  <si>
    <t>2 Pa</t>
  </si>
  <si>
    <t>113.1 dB</t>
  </si>
  <si>
    <t>85.5 dB</t>
  </si>
  <si>
    <t>67.9 dB(A)</t>
  </si>
  <si>
    <t>64 dB(A)</t>
  </si>
  <si>
    <t>p=0.28 Pa
I=0.0002 W/m^2</t>
  </si>
  <si>
    <t>The value of the sound power level increases by 3 dB. The sound pressure received by the listener doubles</t>
  </si>
  <si>
    <t>The sound pressure level is always larger than the sound intensity level. The sound intensity level is always smaller or equal than the sound energy density level. The sound speed in air is proportional to the temperature</t>
  </si>
  <si>
    <t>30 dB</t>
  </si>
  <si>
    <t>Muriana Ilaria</t>
  </si>
  <si>
    <t>2 Pa</t>
  </si>
  <si>
    <t>103.5 dB</t>
  </si>
  <si>
    <t>84.7 dB</t>
  </si>
  <si>
    <t>61.9 dB(A)</t>
  </si>
  <si>
    <t>64.9 dB(A)</t>
  </si>
  <si>
    <t>p = 0.2 Pa
v
I = 0.0001 W/m2
D</t>
  </si>
  <si>
    <t>The value of the sound power level increases by 3 dB. The sound pressure received by the listener doubles</t>
  </si>
  <si>
    <t>The sound pressure level is always larger than the sound intensity level. The sound intensity level is always smaller or equal than the sound energy density level. The sound speed in air is proportional to the temperature</t>
  </si>
  <si>
    <t>30 dB</t>
  </si>
  <si>
    <t>Bugea Dario</t>
  </si>
  <si>
    <t>2 Pa</t>
  </si>
  <si>
    <t>106 dB</t>
  </si>
  <si>
    <t>86.5 dB</t>
  </si>
  <si>
    <t>62.9 dB(A)</t>
  </si>
  <si>
    <t>65 dB(A)</t>
  </si>
  <si>
    <t>p=0.31 Pa
I=0.00025 W/m^2</t>
  </si>
  <si>
    <t>The value of the sound power level increases by 3 dB. The sound pressure received by the listeners is increased by a factor 1.41</t>
  </si>
  <si>
    <t>The sound pressure level is always larger than the sound intensity level. The sound intensity level is always smaller or equal than the sound energy density level. The sound speed in air is proportional to the temperature</t>
  </si>
  <si>
    <t>30 dB</t>
  </si>
  <si>
    <t>Mazzone Antonio</t>
  </si>
  <si>
    <t>2 Pa</t>
  </si>
  <si>
    <t>103.52 dB</t>
  </si>
  <si>
    <t>84.54 dB</t>
  </si>
  <si>
    <t>61.9 dB(A)</t>
  </si>
  <si>
    <t>64 dB(A)</t>
  </si>
  <si>
    <t>P= 0.22 Pa
V=
I= 0.000126 W/m^2</t>
  </si>
  <si>
    <t>The value of the sound power level increases by 3 dB. The sound pressure received by the listener doubles</t>
  </si>
  <si>
    <t>The sound pressure level is always larger than the sound intensity level. The sound intensity level is always smaller or equal than the sound energy density level. The sound speed in air is proportional to the temperature</t>
  </si>
  <si>
    <t>30 dB</t>
  </si>
  <si>
    <t>Scarpino Pierpaolo</t>
  </si>
  <si>
    <t>2 Pa</t>
  </si>
  <si>
    <t>113.06 dB</t>
  </si>
  <si>
    <t>89.45 dB</t>
  </si>
  <si>
    <t>132.46 dB</t>
  </si>
  <si>
    <t>70.76 dB</t>
  </si>
  <si>
    <t>The value of the sound power level increases by 3 dB. The sound pressure received by the listeners is increased by a factor 1.41</t>
  </si>
  <si>
    <t>The values of the levels in dB of sound pressure. particle velocity. sound intensity and sound energy density are always equal. The sound intensity level is always smaller or equal than the sound energy density level. The sound speed in air is proportional to the square root of temperature</t>
  </si>
  <si>
    <t>40 dB</t>
  </si>
  <si>
    <t>Stefano Cristoni</t>
  </si>
  <si>
    <t>2 Pa</t>
  </si>
  <si>
    <t>103.5 dB</t>
  </si>
  <si>
    <t>91.4 dB</t>
  </si>
  <si>
    <t>61.0 dB</t>
  </si>
  <si>
    <t>P= 0.5 Pa
V= 
L= 
D= 2.4x10^-6 Joule/metro^3</t>
  </si>
  <si>
    <t>The value of the sound power level increases by 3 dB</t>
  </si>
  <si>
    <t>The values of the levels in dB of sound pressure. particle velocity. sound intensity and sound energy density are always equal. The sound speed in air is proportional to the square root of temperature. The sound speed depends on the sound level and frequency</t>
  </si>
  <si>
    <t>40 dB</t>
  </si>
  <si>
    <t>Letizia Fabio</t>
  </si>
  <si>
    <t>2Pa</t>
  </si>
  <si>
    <t>103.52 db</t>
  </si>
  <si>
    <t>85.54db</t>
  </si>
  <si>
    <t>115.72db</t>
  </si>
  <si>
    <t>63.98db</t>
  </si>
  <si>
    <t>The value of the sound power level increases by 3 dB. The sound pressure received by the listeners is increased by a factor 1.41</t>
  </si>
  <si>
    <t>The values of the levels in dB of sound pressure. particle velocity. sound intensity and sound energy density are always equal. The sound intensity level is always smaller or equal than the sound energy density level. The sound speed in air is proportional to the square root of temperature</t>
  </si>
  <si>
    <t>25 dB</t>
  </si>
  <si>
    <t>Rosi francesco</t>
  </si>
  <si>
    <t>2 Pa</t>
  </si>
  <si>
    <t>114.8 dB</t>
  </si>
  <si>
    <t>89.5 dB</t>
  </si>
  <si>
    <t>86 dB(A)</t>
  </si>
  <si>
    <t>58.3 dB(A)</t>
  </si>
  <si>
    <t>0.5 Pa
0.0012 m/s
0.0006 W/m^2
0.0000018 J/m^3</t>
  </si>
  <si>
    <t>The value of the sound power level increases by 3 dB</t>
  </si>
  <si>
    <t>The sound intensity level is always smaller or equal than the sound energy density level. The sound speed in air is proportional to the square root of temperature</t>
  </si>
  <si>
    <t>25 dB</t>
  </si>
  <si>
    <t>Sapienza Sergio</t>
  </si>
  <si>
    <t>2 Pa</t>
  </si>
  <si>
    <t>114.8 dB</t>
  </si>
  <si>
    <t>87.63 dB</t>
  </si>
  <si>
    <t>60.97 dB</t>
  </si>
  <si>
    <t>p = 0.4477 Pa
v = 1.11*10^-4  nm/s
I = 5*10^-4  W/m^2
D = 1.5*10^-6  J/m^3</t>
  </si>
  <si>
    <t>The value of the sound power level increases by 3 dB</t>
  </si>
  <si>
    <t>The sound intensity level is always smaller or equal than the sound energy density level. The sound speed in air is proportional to the square root of temperature. The sound speed depends on the sound level and frequency</t>
  </si>
  <si>
    <t>25 dB</t>
  </si>
  <si>
    <t>Mariangela Colapinto</t>
  </si>
  <si>
    <t>2 Pa</t>
  </si>
  <si>
    <t>110.9 dB</t>
  </si>
  <si>
    <t>91.1 dB</t>
  </si>
  <si>
    <t>68.9 dB</t>
  </si>
  <si>
    <t>0.56 Pa
0.00141 m/s
2.818*10^(-8) W/m^2
8.455*10^(-11) J/m^3</t>
  </si>
  <si>
    <t>The value of the sound power level increases by 3 dB</t>
  </si>
  <si>
    <t>The sound pressure level is always larger than the sound intensity level. The sound intensity level is always smaller or equal than the sound energy density level. The sound speed in air is proportional to the square root of temperature</t>
  </si>
  <si>
    <t>25 dB</t>
  </si>
  <si>
    <t>maserati cecilia</t>
  </si>
  <si>
    <t>2 Pa</t>
  </si>
  <si>
    <t>107.95 dB</t>
  </si>
  <si>
    <t>85.5 dB</t>
  </si>
  <si>
    <t>63.9 dB (A)</t>
  </si>
  <si>
    <t>63.97 dB (A)</t>
  </si>
  <si>
    <t>p: 0.28 Pa
I: 0.00019 W/m*2</t>
  </si>
  <si>
    <t>The value of the sound power level increases by 3 dB. The sound pressure received by the listener doubles</t>
  </si>
  <si>
    <t>The sound pressure level is always larger than the sound intensity level. The sound intensity level is always smaller or equal than the sound energy density level. The sound speed in air is proportional to the temperature</t>
  </si>
  <si>
    <t>30 dB</t>
  </si>
  <si>
    <t>musiari davide</t>
  </si>
  <si>
    <t>2 Pa</t>
  </si>
  <si>
    <t>114 dB</t>
  </si>
  <si>
    <t>87.76 dB</t>
  </si>
  <si>
    <t>68 dB</t>
  </si>
  <si>
    <t>0.28 Pa
0.70 mm/s
0.2 mW/m2
0.6 uJ/m3</t>
  </si>
  <si>
    <t>The value of the sound power level increases by 3 dB</t>
  </si>
  <si>
    <t>The values of the levels in dB of sound pressure. particle velocity. sound intensity and sound energy density are always equal. The sound speed in air is proportional to the square root of temperature</t>
  </si>
  <si>
    <t>25 dB</t>
  </si>
  <si>
    <t>Leporati Rebecca</t>
  </si>
  <si>
    <t>2 Pa</t>
  </si>
  <si>
    <t>112 dB</t>
  </si>
  <si>
    <t>88.9 dB(A)</t>
  </si>
  <si>
    <t>66.9 dB(A)</t>
  </si>
  <si>
    <t>63.9 dB(A)</t>
  </si>
  <si>
    <t>0.5 Pa
0.0006 W/m^2
0.0012 m/s
416.6 Ws/m</t>
  </si>
  <si>
    <t>The value of the sound power level increases by 3 dB. The sound pressure received by the listener doubles</t>
  </si>
  <si>
    <t>The sound pressure level is always larger than the sound intensity level. The sound energy density level is the energetic average beween sound pressure level and sound particle velocity level. The sound speed in air is proportional to the temperature</t>
  </si>
  <si>
    <t>40 dB</t>
  </si>
  <si>
    <t>filippelli serena</t>
  </si>
  <si>
    <t>2 Pa</t>
  </si>
  <si>
    <t>115.5 dB</t>
  </si>
  <si>
    <t>85.7 dB</t>
  </si>
  <si>
    <t>70.9 dB</t>
  </si>
  <si>
    <t>66 dB</t>
  </si>
  <si>
    <t>P= 0.22 Pa
I = 0.0001 W/m^2
v = 5.61 x 10^-4
D = 3.77 x 10^-7 J/m^3</t>
  </si>
  <si>
    <t>The value of the sound power level increases by 3 dB</t>
  </si>
  <si>
    <t>The sound pressure level is always larger than the sound intensity level. The sound intensity level is always smaller or equal than the sound energy density level. The sound speed in air is proportional to the temperature</t>
  </si>
  <si>
    <t>25 dB</t>
  </si>
  <si>
    <t>donzella selenia</t>
  </si>
  <si>
    <t>2 Pa</t>
  </si>
  <si>
    <t>106.0 dB</t>
  </si>
  <si>
    <t>86.5 dB</t>
  </si>
  <si>
    <t>62.9 dB(A)</t>
  </si>
  <si>
    <t>63.9 dB(A)</t>
  </si>
  <si>
    <t>P=0.28 Pa
I= 0.00019 W/m^2</t>
  </si>
  <si>
    <t>The value of the sound power level increases by 3 dB. The sound pressure received by the listener doubles</t>
  </si>
  <si>
    <t>The sound pressure level is always larger than the sound intensity level. The sound intensity level is always smaller or equal than the sound energy density level. The sound speed in air is proportional to the temperature</t>
  </si>
  <si>
    <t>30 dB</t>
  </si>
  <si>
    <t>CATTANI LUCA</t>
  </si>
  <si>
    <t>2 Pa</t>
  </si>
  <si>
    <t>115.6 dB</t>
  </si>
  <si>
    <t>86.2 dB</t>
  </si>
  <si>
    <t>70.9 dB(A)</t>
  </si>
  <si>
    <t>67.0 dB</t>
  </si>
  <si>
    <t>p=0.2 Pa
v=0.0005 m/s
I=0.001 W/m^2
D=0.000003 J/m^3</t>
  </si>
  <si>
    <t>The value of the sound power level increases by 3 dB</t>
  </si>
  <si>
    <t>The sound energy density level is the energetic average beween sound pressure level and sound particle velocity level. The sound speed in air is proportional to the square root of temperature</t>
  </si>
  <si>
    <t>25 dB</t>
  </si>
  <si>
    <t>Gabriele Giuseppe</t>
  </si>
  <si>
    <t>2 Pa</t>
  </si>
  <si>
    <t>113 dB</t>
  </si>
  <si>
    <t>83.1 dB</t>
  </si>
  <si>
    <t>67.9 dB(A)</t>
  </si>
  <si>
    <t>60.9 dB(A)</t>
  </si>
  <si>
    <t>The value of the sound power level increases by 3 dB. The sound pressure received by the listener doubles</t>
  </si>
  <si>
    <t>The sound pressure level is always larger than the sound intensity level. The sound intensity level is always smaller or equal than the sound energy density level. The sound speed in air is proportional to the temperature</t>
  </si>
  <si>
    <t>40 dB</t>
  </si>
  <si>
    <t>Lorenzo Pirondi</t>
  </si>
  <si>
    <t>2 Pa</t>
  </si>
  <si>
    <t>113. 9 dB</t>
  </si>
  <si>
    <t>89. 9 dB</t>
  </si>
  <si>
    <t>68.1 dB</t>
  </si>
  <si>
    <t>64. 9 dB</t>
  </si>
  <si>
    <t>P= 0. 56 Pa
l= 0. 0007  W/m^2</t>
  </si>
  <si>
    <t>The value of the sound power level increases by 3 dB</t>
  </si>
  <si>
    <t>The sound speed in air is proportional to the temperature. The sound speed in air is proportional to the square root of temperature</t>
  </si>
  <si>
    <t>25 dB</t>
  </si>
  <si>
    <t>Ciccotto Paolo</t>
  </si>
  <si>
    <t>2 Pa</t>
  </si>
  <si>
    <t>110.88 dB</t>
  </si>
  <si>
    <t>90.76 dB</t>
  </si>
  <si>
    <t>71.76 dBv</t>
  </si>
  <si>
    <t>0.56 Pa
0.00141m/s
2.818*10^(-8) W/m^2
8.455*10^(-11) J/m^3</t>
  </si>
  <si>
    <t>The value of the sound power level increases by 3 dB</t>
  </si>
  <si>
    <t>The sound pressure level is always larger than the sound intensity level. The sound intensity level is always smaller or equal than the sound energy density level. The sound speed in air is proportional to the temperature. The sound speed in air is proportional to the square root of temperature</t>
  </si>
  <si>
    <t>40 dB</t>
  </si>
  <si>
    <t>Lacava Nicolò</t>
  </si>
  <si>
    <t>2 Pa</t>
  </si>
  <si>
    <t>116.25 dB</t>
  </si>
  <si>
    <t>83.01 dB</t>
  </si>
  <si>
    <t>77.9 dB</t>
  </si>
  <si>
    <t>61.9 Pa</t>
  </si>
  <si>
    <t>0.2 Pa
0.0001 W/m^2
0.0005 m/s
10x10^10 J/m^3</t>
  </si>
  <si>
    <t>The value of the sound power level increases by 3 dB. The sound pressure received by the listeners is increased by a factor 1.41</t>
  </si>
  <si>
    <t>The sound pressure level is always larger than the sound intensity level. The sound intensity level is always smaller or equal than the sound energy density level. The sound speed in air is proportional to the temperature</t>
  </si>
  <si>
    <t>40 dB</t>
  </si>
  <si>
    <t>Antonini Mattia</t>
  </si>
  <si>
    <t>2 Pa</t>
  </si>
  <si>
    <t>108 dB</t>
  </si>
  <si>
    <t>90.8 dB</t>
  </si>
  <si>
    <t>80 dB(A)</t>
  </si>
  <si>
    <t>60.3 dB(A)</t>
  </si>
  <si>
    <t>0.56 Pa
0.0014 m/s
0.0008 w/m^2
0.0000024 j/m^3</t>
  </si>
  <si>
    <t>The value of the sound power level increases by 3 dB</t>
  </si>
  <si>
    <t>The sound intensity level is always smaller or equal than the sound energy density level. The sound speed in air is proportional to the square root of temperature</t>
  </si>
  <si>
    <t>25 dB</t>
  </si>
  <si>
    <t>Marciano annalisa</t>
  </si>
  <si>
    <t>2 Pa</t>
  </si>
  <si>
    <t>106.02 dB</t>
  </si>
  <si>
    <t>85.12 dB</t>
  </si>
  <si>
    <t>135.92 dB</t>
  </si>
  <si>
    <t>62.97 dB</t>
  </si>
  <si>
    <t>P= 0.326 Pa</t>
  </si>
  <si>
    <t>The value of the sound power level increases by 3 dB</t>
  </si>
  <si>
    <t>The sound pressure level is always larger than the sound intensity level. The sound intensity level is always smaller or equal than the sound energy density level. The sound speed in air is constant (340 m/s). The sound speed in air is proportional to the square root of temperature</t>
  </si>
  <si>
    <t>20 dB</t>
  </si>
  <si>
    <t>valentina galeone</t>
  </si>
  <si>
    <t>2 Pa</t>
  </si>
  <si>
    <t>60.979 dB</t>
  </si>
  <si>
    <t>p= 0.025 Pa
v=0.000629 m/s
i= 1.259 x 10^(-8) W/m^2
D= 3.777 x 10^(-11) J/m^3</t>
  </si>
  <si>
    <t>The value of the sound power level increases by 3 dB</t>
  </si>
  <si>
    <t>The sound pressure level is always larger than the sound intensity level. The sound intensity level is always smaller or equal than the sound energy density level. The sound speed in air is proportional to the temperature. The sound speed in air is proportional to the square root of temperature</t>
  </si>
  <si>
    <t>25 dB</t>
  </si>
  <si>
    <t>Lauri Jacopo</t>
  </si>
  <si>
    <t>2 Pa</t>
  </si>
  <si>
    <t>106.021 dB</t>
  </si>
  <si>
    <t>90.193 dB</t>
  </si>
  <si>
    <t>115.832 dB</t>
  </si>
  <si>
    <t>70.764 dB</t>
  </si>
  <si>
    <t>The value of the sound power level increases by 3 dB. The sound pressure received by the listeners is increased by a factor 1.41</t>
  </si>
  <si>
    <t>The sound pressure level is always larger than the sound intensity level. The sound intensity level is always smaller or equal than the sound energy density level. The sound speed in air is proportional to the temperature</t>
  </si>
  <si>
    <t>40 dB</t>
  </si>
  <si>
    <t>MATALONE DANIELA</t>
  </si>
  <si>
    <t>2 Pa</t>
  </si>
  <si>
    <t>113.06 dB</t>
  </si>
  <si>
    <t>56.07 dB</t>
  </si>
  <si>
    <t>67.9 dB(A)</t>
  </si>
  <si>
    <t>67.76 dB(A)</t>
  </si>
  <si>
    <t>0.22 dB</t>
  </si>
  <si>
    <t>The value of the sound power level increases by 3 dB. The sound pressure received by the listeners is increased by a factor 1.41</t>
  </si>
  <si>
    <t>The sound pressure level is always larger than the sound intensity level. The sound intensity level is always smaller or equal than the sound energy density level. The sound speed in air is proportional to the temperature</t>
  </si>
  <si>
    <t>25 dB</t>
  </si>
  <si>
    <t>Fragapane Salvatore</t>
  </si>
  <si>
    <t>2 Pa</t>
  </si>
  <si>
    <t>107.95 dB</t>
  </si>
  <si>
    <t>87.79 dB</t>
  </si>
  <si>
    <t>63.9 dB (A)</t>
  </si>
  <si>
    <t>61.97 dB(A)</t>
  </si>
  <si>
    <t>P: 0.44 Pa
I: 0.00050 W/m^2</t>
  </si>
  <si>
    <t>The value of the sound power level increases by 3 dB. The sound pressure received by the listener doubles</t>
  </si>
  <si>
    <t>The sound pressure level is always larger than the sound intensity level. The sound intensity level is always smaller or equal than the sound energy density level. The sound speed in air is proportional to the temperature</t>
  </si>
  <si>
    <t>30 dB</t>
  </si>
  <si>
    <t>Egunian Armenak</t>
  </si>
  <si>
    <t>2pa</t>
  </si>
  <si>
    <t>nan</t>
  </si>
  <si>
    <t>-16.1 db</t>
  </si>
  <si>
    <t>3+d</t>
  </si>
  <si>
    <t>The value of the sound power level increases by 3 dB</t>
  </si>
  <si>
    <t>The sound pressure level is always larger than the sound intensity level. The sound energy density level is the energetic average beween sound pressure level and sound particle velocity level. The sound speed in air is constant (340 m/s)</t>
  </si>
  <si>
    <t>40 dB</t>
  </si>
  <si>
    <t>Bardiani Pietro</t>
  </si>
  <si>
    <t>2 Pa</t>
  </si>
  <si>
    <t>103.5 dB</t>
  </si>
  <si>
    <t>88.1 dB</t>
  </si>
  <si>
    <t>61.9 dB(A)</t>
  </si>
  <si>
    <t>p= 0.35 Pa</t>
  </si>
  <si>
    <t>The value of the sound power level increases by 3 dB</t>
  </si>
  <si>
    <t>The sound pressure level is always larger than the sound intensity level. The sound intensity level is always smaller or equal than the sound energy density level. The sound speed in air is proportional to the temperature</t>
  </si>
  <si>
    <t>25 dB</t>
  </si>
  <si>
    <t>INTERDONATO GRAZIAMARIA</t>
  </si>
  <si>
    <t>2 Pa</t>
  </si>
  <si>
    <t>113.97 dB</t>
  </si>
  <si>
    <t>85.764 dB</t>
  </si>
  <si>
    <t>135.9 dB</t>
  </si>
  <si>
    <t>65.98 dB</t>
  </si>
  <si>
    <t>p = 0.224 Pa</t>
  </si>
  <si>
    <t>The value of the sound power level increases by 3 dB</t>
  </si>
  <si>
    <t>The sound pressure level is always larger than the sound intensity level. The sound intensity level is always smaller or equal than the sound energy density level. The sound speed in air is proportional to the temperature</t>
  </si>
  <si>
    <t>20 dB</t>
  </si>
  <si>
    <t>Palo Emanuele</t>
  </si>
  <si>
    <t>2 Pa</t>
  </si>
  <si>
    <t>112.04 dB</t>
  </si>
  <si>
    <t>86.19 dB</t>
  </si>
  <si>
    <t>66.9 dB(A)</t>
  </si>
  <si>
    <t>66.76 dB(A)</t>
  </si>
  <si>
    <t>sound pressure 0.502 Pa</t>
  </si>
  <si>
    <t>The value of the sound power level increases by 3 dB</t>
  </si>
  <si>
    <t>The sound pressure level is always larger than the sound intensity level. The sound intensity level is always smaller or equal than the sound energy density level. The sound speed in air is proportional to the temperature</t>
  </si>
  <si>
    <t>25 dB</t>
  </si>
  <si>
    <t>Prencipe Francesco</t>
  </si>
  <si>
    <t>2 Pa</t>
  </si>
  <si>
    <t>108 dB</t>
  </si>
  <si>
    <t>88 dB</t>
  </si>
  <si>
    <t>69 dB</t>
  </si>
  <si>
    <t>0.225 Pa  0.225 nm/s</t>
  </si>
  <si>
    <t>The value of the sound power level increases by 3 dB</t>
  </si>
  <si>
    <t>The sound intensity level is always smaller or equal than the sound energy density level. The sound speed in air is proportional to the square root of temperature</t>
  </si>
  <si>
    <t>25 dB</t>
  </si>
  <si>
    <t>Carbognani Gabriele</t>
  </si>
  <si>
    <t>2Pa</t>
  </si>
  <si>
    <t>114.80 dB</t>
  </si>
  <si>
    <t>83.53 dB</t>
  </si>
  <si>
    <t>85 dB</t>
  </si>
  <si>
    <t>62.97 dB</t>
  </si>
  <si>
    <t>p = 132.04 Pa</t>
  </si>
  <si>
    <t>The value of the sound power level increases by 3 dB</t>
  </si>
  <si>
    <t>The sound pressure level is always larger than the sound intensity level. The sound energy density level is the energetic average beween sound pressure level and sound particle velocity level. The sound speed in air is proportional to the temperature</t>
  </si>
  <si>
    <t>25 dB</t>
  </si>
  <si>
    <t>De Mita Nicola</t>
  </si>
  <si>
    <t>2 Pa</t>
  </si>
  <si>
    <t>113.1 Db</t>
  </si>
  <si>
    <t>83.5 Db</t>
  </si>
  <si>
    <t>67.9 Db</t>
  </si>
  <si>
    <t>62.9 Db</t>
  </si>
  <si>
    <t>0.2 Pa -  0.0001 W/m^2. - 0.005 m/s</t>
  </si>
  <si>
    <t>The value of the sound power level increases by 3 dB</t>
  </si>
  <si>
    <t>The sound pressure level is always larger than the sound intensity level. The sound intensity level is always smaller or equal than the sound energy density level. The sound speed in air is proportional to the square root of temperature</t>
  </si>
  <si>
    <t>40 dB</t>
  </si>
  <si>
    <t>Violi Luca</t>
  </si>
  <si>
    <t>2 Pa</t>
  </si>
  <si>
    <t>129 dB</t>
  </si>
  <si>
    <t>85.8 dB</t>
  </si>
  <si>
    <t>66.9 dB</t>
  </si>
  <si>
    <t>The value of the sound power level increases by 6 dB. The sound pressure received by the listeners is increased by a factor 1.41</t>
  </si>
  <si>
    <t>The sound pressure level is always larger than the sound intensity level. The sound intensity level is always smaller or equal than the sound energy density level. The sound speed in air is proportional to the temperature</t>
  </si>
  <si>
    <t>40 dB</t>
  </si>
  <si>
    <t>Gianluca Bisi</t>
  </si>
  <si>
    <t>2 Pa</t>
  </si>
  <si>
    <t>129.0 dB</t>
  </si>
  <si>
    <t>88.1 dB</t>
  </si>
  <si>
    <t>66.9 dB</t>
  </si>
  <si>
    <t>66.0 dB</t>
  </si>
  <si>
    <t>The value of the sound power level increases by 3 dB. The sound pressure received by the listeners is increased by a factor 1.41</t>
  </si>
  <si>
    <t>The sound pressure level is always larger than the sound intensity level. The sound intensity level is always smaller or equal than the sound energy density level. The sound speed in air is proportional to the temperature</t>
  </si>
  <si>
    <t>40 dB</t>
  </si>
  <si>
    <t>pettenati luca</t>
  </si>
  <si>
    <t>2 Pa</t>
  </si>
  <si>
    <t>112.041 dB</t>
  </si>
  <si>
    <t>85.124 Pa</t>
  </si>
  <si>
    <t>116.261 dB</t>
  </si>
  <si>
    <t>69.764 dB</t>
  </si>
  <si>
    <t>The value of the sound power level increases by 3 dB. The sound pressure received by the listeners is increased by a factor 1.41</t>
  </si>
  <si>
    <t>The values of the levels in dB of sound pressure. particle velocity. sound intensity and sound energy density are always equal. The sound intensity level is always smaller or equal than the sound energy density level. The sound speed in air is proportional to the square root of temperature</t>
  </si>
  <si>
    <t>40 dB</t>
  </si>
  <si>
    <t>Maturo Mara</t>
  </si>
  <si>
    <t>2 Pa</t>
  </si>
  <si>
    <t>114.807 dB</t>
  </si>
  <si>
    <t>55.08 dB</t>
  </si>
  <si>
    <t>69.9 dB (A)</t>
  </si>
  <si>
    <t>70.764 dB (A)</t>
  </si>
  <si>
    <t>0.2 dB</t>
  </si>
  <si>
    <t>The value of the sound power level increases by 3 dB. The sound pressure received by the listeners is increased by a factor 1.41</t>
  </si>
  <si>
    <t>The sound pressure level is always larger than the sound intensity level. The sound intensity level is always smaller or equal than the sound energy density level. The sound speed in air is proportional to the temperature</t>
  </si>
  <si>
    <t>25 dB</t>
  </si>
  <si>
    <t>Iachini Lorena</t>
  </si>
  <si>
    <t>2 Pa</t>
  </si>
  <si>
    <t>103.52 dB</t>
  </si>
  <si>
    <t>87.51 dB</t>
  </si>
  <si>
    <t>64.76 dB</t>
  </si>
  <si>
    <t>p=0.44 Pa
v=0.0011 m/s
l=2.238*10^-8 W/m^2
D=6.716*10^-11 J/m^3</t>
  </si>
  <si>
    <t>The value of the sound power level increases by 3 dB. The sound pressure received by the listeners is increased by a factor 1.41</t>
  </si>
  <si>
    <t>The sound pressure level is always larger than the sound intensity level. The sound intensity level is always smaller or equal than the sound energy density level. The sound speed in air is proportional to the temperature. The sound speed in air is proportional to the square root of temperature</t>
  </si>
  <si>
    <t>25 dB</t>
  </si>
  <si>
    <t>Pietro zermani</t>
  </si>
  <si>
    <t>2Pa</t>
  </si>
  <si>
    <t>112.04 dB</t>
  </si>
  <si>
    <t>23.35 dB</t>
  </si>
  <si>
    <t>-5.22 Pa</t>
  </si>
  <si>
    <t>P=0.28Pa
V=0.000706 m\s
I=1.99x10-4W/m2
D=5.98x10-7 J/m3</t>
  </si>
  <si>
    <t>The value of the sound power level increases by 3 dB</t>
  </si>
  <si>
    <t>The sound speed in air is constant (340 m/s). The sound speed in air is proportional to the square root of temperature</t>
  </si>
  <si>
    <t>40 dB</t>
  </si>
  <si>
    <t>Martorano Rocco</t>
  </si>
  <si>
    <t>2 Pa</t>
  </si>
  <si>
    <t>113.064 dB</t>
  </si>
  <si>
    <t>62.079 dB</t>
  </si>
  <si>
    <t>67.9 dB(A)</t>
  </si>
  <si>
    <t>64.764 dB(A)</t>
  </si>
  <si>
    <t>0.399 dB</t>
  </si>
  <si>
    <t>The value of the sound power level increases by 3 dB. The sound pressure received by the listeners is increased by a factor 1.41</t>
  </si>
  <si>
    <t>The sound pressure level is always larger than the sound intensity level. The sound intensity level is always smaller or equal than the sound energy density level. The sound speed in air is proportional to the temperature</t>
  </si>
  <si>
    <t>25 dB</t>
  </si>
  <si>
    <t>Faraboli Alessandro</t>
  </si>
  <si>
    <t>2 Pa</t>
  </si>
  <si>
    <t>113.98 dB</t>
  </si>
  <si>
    <t>85.76 dB</t>
  </si>
  <si>
    <t>71.1 dB(A)</t>
  </si>
  <si>
    <t>70.76 dB(A)</t>
  </si>
  <si>
    <t>Sound pressure 0.224 Pa</t>
  </si>
  <si>
    <t>The value of the sound power level increases by 3 dB</t>
  </si>
  <si>
    <t>The sound pressure level is always larger than the sound intensity level. The sound intensity level is always smaller or equal than the sound energy density level. The sound speed in air is proportional to the temperature</t>
  </si>
  <si>
    <t>25 dB</t>
  </si>
  <si>
    <t>D'Alò Giulia</t>
  </si>
  <si>
    <t>2 Pa</t>
  </si>
  <si>
    <t>107.95 dB</t>
  </si>
  <si>
    <t>81.455 dB</t>
  </si>
  <si>
    <t>63.9 dB</t>
  </si>
  <si>
    <t>61.9 dB</t>
  </si>
  <si>
    <t>0.2 Pa .
 0.0005 m/s .
 00001W. 
10x10^(-10) j/m3</t>
  </si>
  <si>
    <t>The value of the sound power level increases by 3 dB</t>
  </si>
  <si>
    <t>The sound pressure level is always larger than the sound intensity level. The sound intensity level is always smaller or equal than the sound energy density level. The sound speed in air is proportional to the temperature</t>
  </si>
  <si>
    <t>25 dB</t>
  </si>
  <si>
    <t>ceraudo domenico</t>
  </si>
  <si>
    <t>2 Pa</t>
  </si>
  <si>
    <t>115.56 dB</t>
  </si>
  <si>
    <t>89.52 dB</t>
  </si>
  <si>
    <t>116.67 dB</t>
  </si>
  <si>
    <t>61.98 dB</t>
  </si>
  <si>
    <t>The value of the sound power level increases by 3 dB. The sound pressure received by the listeners is increased by a factor 1.41</t>
  </si>
  <si>
    <t>The values of the levels in dB of sound pressure. particle velocity. sound intensity and sound energy density are always equal. The sound intensity level is always smaller or equal than the sound energy density level. The sound speed in air is proportional to the square root of temperature</t>
  </si>
  <si>
    <t>25 dB</t>
  </si>
  <si>
    <t>Sgnaolin Francesco</t>
  </si>
  <si>
    <t>2 Pa</t>
  </si>
  <si>
    <t>113.97 dB</t>
  </si>
  <si>
    <t>86.12dB</t>
  </si>
  <si>
    <t>65.98dB</t>
  </si>
  <si>
    <t>p= 0.25 Pa
v= 0.0625 m/s
I= 16*10^-4 W/m²</t>
  </si>
  <si>
    <t>The value of the sound power level increases by 3 dB</t>
  </si>
  <si>
    <t>The sound pressure level is always larger than the sound intensity level. The sound intensity level is always smaller or equal than the sound energy density level. The sound speed in air is constant (340 m/s). The sound speed in air is proportional to the square root of temperature</t>
  </si>
  <si>
    <t>25 dB</t>
  </si>
  <si>
    <t>stefano ruini</t>
  </si>
  <si>
    <t>2 Pa</t>
  </si>
  <si>
    <t>109.54243 dB</t>
  </si>
  <si>
    <t>85.649482 dB</t>
  </si>
  <si>
    <t>64.8 dB(A)</t>
  </si>
  <si>
    <t>59.979376 dB</t>
  </si>
  <si>
    <t>P=9.244 Pa
v=0.00056 m/s
I=1.122* 10^(-8) W/m^(2)
D= 3.366* 10^(-11) J/m^(3)</t>
  </si>
  <si>
    <t>The value of the sound power level increases by 3 dB</t>
  </si>
  <si>
    <t>The sound pressure level is always larger than the sound intensity level. The sound intensity level is always smaller or equal than the sound energy density level. The sound speed in air is proportional to the temperature. The sound speed in air is proportional to the square root of temperature</t>
  </si>
  <si>
    <t>25 dB</t>
  </si>
  <si>
    <t>Diemmi Nicola</t>
  </si>
  <si>
    <t>2 Pa</t>
  </si>
  <si>
    <t>126 dB</t>
  </si>
  <si>
    <t>23.36 dB</t>
  </si>
  <si>
    <t>65.9 dB (A)</t>
  </si>
  <si>
    <t>69.76 dB (A)</t>
  </si>
  <si>
    <t>The value of the sound power level increases by 3 dB. The sound pressure received by the listeners is increased by a factor 1.41</t>
  </si>
  <si>
    <t>The sound pressure level is always larger than the sound intensity level. The sound intensity level is always smaller or equal than the sound energy density level. The sound speed in air is proportional to the temperature</t>
  </si>
  <si>
    <t>40 dB</t>
  </si>
  <si>
    <t>Floria  hoxhaj</t>
  </si>
  <si>
    <t>2Pa</t>
  </si>
  <si>
    <t>114.81db</t>
  </si>
  <si>
    <t>89.46db</t>
  </si>
  <si>
    <t>116.57db</t>
  </si>
  <si>
    <t>65.97db</t>
  </si>
  <si>
    <t>The value of the sound power level increases by 3 dB. The sound pressure received by the listeners is increased by a factor 1.41</t>
  </si>
  <si>
    <t>The values of the levels in dB of sound pressure. particle velocity. sound intensity and sound energy density are always equal. The sound intensity level is always smaller or equal than the sound energy density level. The sound speed in air is proportional to the square root of temperature</t>
  </si>
  <si>
    <t>25 dB</t>
  </si>
  <si>
    <t>Alois Francesco</t>
  </si>
  <si>
    <t>2 Pa</t>
  </si>
  <si>
    <t>109.5 Pa</t>
  </si>
  <si>
    <t>84.12 dB</t>
  </si>
  <si>
    <t>61.98 dB</t>
  </si>
  <si>
    <t>p= 0.25 Pa
v= 0.0625 m/s 
I = 16 x 10^-4 w/m^2</t>
  </si>
  <si>
    <t>The value of the sound power level increases by 3 dB</t>
  </si>
  <si>
    <t>The sound pressure level is always larger than the sound intensity level. The sound intensity level is always smaller or equal than the sound energy density level. The sound speed in air is constant (340 m/s). The sound speed in air is proportional to the square root of temperature</t>
  </si>
  <si>
    <t>25 dB</t>
  </si>
  <si>
    <t>putamorsi francesco</t>
  </si>
  <si>
    <t>2 Pa</t>
  </si>
  <si>
    <t>112.04 dB</t>
  </si>
  <si>
    <t>75.70 dB</t>
  </si>
  <si>
    <t>66.9 dB</t>
  </si>
  <si>
    <t>The sound pressure level is always larger than the sound intensity level. The sound intensity level is always smaller or equal than the sound energy density level. The sound speed in air is constant (340 m/s). The sound speed in air is proportional to the square root of temperature</t>
  </si>
  <si>
    <t>25 dB</t>
  </si>
  <si>
    <t>Bonini Marcello</t>
  </si>
  <si>
    <t>2Pa</t>
  </si>
  <si>
    <t>103.5dB</t>
  </si>
  <si>
    <t>84dB</t>
  </si>
  <si>
    <t>62.9dB</t>
  </si>
  <si>
    <t>P=0.22Pa
I=0.00012W/(mxm)</t>
  </si>
  <si>
    <t>The value of the sound power level increases by 3 dB</t>
  </si>
  <si>
    <t>The sound pressure level is always larger than the sound intensity level. The sound intensity level is always smaller or equal than the sound energy density level. The sound speed in air is constant (340 m/s). The sound speed in air is proportional to the square root of temperature</t>
  </si>
  <si>
    <t>25 dB</t>
  </si>
  <si>
    <t>Basi Alessandro</t>
  </si>
  <si>
    <t>2 Pa</t>
  </si>
  <si>
    <t>113.1 dB</t>
  </si>
  <si>
    <t>86 dB</t>
  </si>
  <si>
    <t>67.9 dB(A)</t>
  </si>
  <si>
    <t>61 dB(A)</t>
  </si>
  <si>
    <t>p= 0.355 Pa
v= 4 m/s
l= 3.2E-4 W/m^2
D= 9.5E-7</t>
  </si>
  <si>
    <t>The value of the sound power level increases by 3 dB. The sound pressure received by the listeners is increased by a factor 1.41</t>
  </si>
  <si>
    <t>The sound pressure level is always larger than the sound intensity level. The sound speed in air is proportional to the square root of temperature</t>
  </si>
  <si>
    <t>40 dB</t>
  </si>
  <si>
    <t>alessio biscaldi</t>
  </si>
  <si>
    <t>2 Pa</t>
  </si>
  <si>
    <t>114.8 dB</t>
  </si>
  <si>
    <t>83.5 dB</t>
  </si>
  <si>
    <t>69.9 dB</t>
  </si>
  <si>
    <t>60 dB</t>
  </si>
  <si>
    <t>p: 0.25 pa
v:6.29 x 10^-4
l:0.0001 W/m^2
D:</t>
  </si>
  <si>
    <t>The value of the sound power level increases by 3 dB</t>
  </si>
  <si>
    <t>The sound pressure level is always larger than the sound intensity level. The sound intensity level is always smaller or equal than the sound energy density level. The sound speed in air is proportional to the temperature</t>
  </si>
  <si>
    <t>25 dB</t>
  </si>
  <si>
    <t>fornaciari luca</t>
  </si>
  <si>
    <t>2 pa</t>
  </si>
  <si>
    <t>107.9 dB</t>
  </si>
  <si>
    <t>82.8 dB</t>
  </si>
  <si>
    <t>63.9 dB</t>
  </si>
  <si>
    <t>60 dB</t>
  </si>
  <si>
    <t>0.23 p
5.6*10^11 v</t>
  </si>
  <si>
    <t>The value of the sound power level increases by 3 dB</t>
  </si>
  <si>
    <t>The sound speed in air is constant (340 m/s). The sound speed in air is proportional to the temperature</t>
  </si>
  <si>
    <t>25 dB</t>
  </si>
  <si>
    <t>Poli Camilla</t>
  </si>
  <si>
    <t>2 Pa</t>
  </si>
  <si>
    <t>109.5 Db</t>
  </si>
  <si>
    <t>84 Db</t>
  </si>
  <si>
    <t>The value of the sound power level increases by 3 dB</t>
  </si>
  <si>
    <t>The sound pressure level is always larger than the sound intensity level. The sound intensity level is always smaller or equal than the sound energy density level. The sound speed in air is proportional to the square root of temperature</t>
  </si>
  <si>
    <t>40 dB</t>
  </si>
  <si>
    <t>Ludovico maini</t>
  </si>
  <si>
    <t>2 Pa</t>
  </si>
  <si>
    <t>134.8 db</t>
  </si>
  <si>
    <t>87.76 db</t>
  </si>
  <si>
    <t>64.97 db</t>
  </si>
  <si>
    <t>P= 0.399 pa
V= 9.97 • 10^-4 m/s
I= 3.98 w/m2
D= 1.19*10^-6 j/m3</t>
  </si>
  <si>
    <t>The value of the sound power level increases by 3 dB. The sound pressure received by the listener doubles</t>
  </si>
  <si>
    <t>The sound pressure level is always larger than the sound intensity level. The sound intensity level is always smaller or equal than the sound energy density level. The sound speed in air is proportional to the square root of temperature</t>
  </si>
  <si>
    <t>40 dB</t>
  </si>
  <si>
    <t>Paino Antonio Maria</t>
  </si>
  <si>
    <t>2 Pa</t>
  </si>
  <si>
    <t>115.6 dB</t>
  </si>
  <si>
    <t>84.5 dB</t>
  </si>
  <si>
    <t>70.9 dB(A)</t>
  </si>
  <si>
    <t>67.7 dB(A)</t>
  </si>
  <si>
    <t>0.00062 = V</t>
  </si>
  <si>
    <t>The value of the sound power level increases by 3 dB. The sound pressure received by the listeners is increased by a factor 1.41</t>
  </si>
  <si>
    <t>The sound pressure level is always larger than the sound intensity level. The sound speed in air is proportional to the square root of temperature. The sound speed depends on the sound level and frequency</t>
  </si>
  <si>
    <t>40 dB</t>
  </si>
  <si>
    <t>Sfulcini Andrea</t>
  </si>
  <si>
    <t>2 Pa</t>
  </si>
  <si>
    <t>113.9 dB</t>
  </si>
  <si>
    <t>88.1 dB</t>
  </si>
  <si>
    <t>68.9 dB(A)</t>
  </si>
  <si>
    <t>70.76 dB(A)</t>
  </si>
  <si>
    <t>p= 0.4 Pa
v=
I=
D=</t>
  </si>
  <si>
    <t>The value of the sound power level increases by 3 dB</t>
  </si>
  <si>
    <t>The sound pressure level is always larger than the sound intensity level. The sound intensity level is always smaller or equal than the sound energy density level. The sound speed in air is proportional to the temperature</t>
  </si>
  <si>
    <t>25 dB</t>
  </si>
  <si>
    <t>Spocci Andrea</t>
  </si>
  <si>
    <t>2 Pa</t>
  </si>
  <si>
    <t>108 dB</t>
  </si>
  <si>
    <t>88 dB</t>
  </si>
  <si>
    <t>65.9 dB</t>
  </si>
  <si>
    <t>69 dB</t>
  </si>
  <si>
    <t>0.22 Pa
0.56 mm/s
0.001 W/m^2</t>
  </si>
  <si>
    <t>The value of the sound power level increases by 3 dB</t>
  </si>
  <si>
    <t>The sound pressure level is always larger than the sound intensity level. The sound intensity level is always smaller or equal than the sound energy density level. The sound speed in air is constant (340 m/s). The sound speed in air is proportional to the square root of temperature</t>
  </si>
  <si>
    <t>25 dB</t>
  </si>
  <si>
    <t>De Rosa Marco</t>
  </si>
  <si>
    <t>2 Pa</t>
  </si>
  <si>
    <t>113.979 dB</t>
  </si>
  <si>
    <t>86.790 dB</t>
  </si>
  <si>
    <t>116.468 dB</t>
  </si>
  <si>
    <t>65.764 dB</t>
  </si>
  <si>
    <t>P=0.339 Pa
V=9.97*10^-4 m/s
I=3.98 w/m^2
D=1.19*10^-6 J/m^3</t>
  </si>
  <si>
    <t>The value of the sound power level increases by 3 dB. The sound pressure received by the listeners is increased by a factor 1.41</t>
  </si>
  <si>
    <t>The values of the levels in dB of sound pressure. particle velocity. sound intensity and sound energy density are always equal. The sound intensity level is always smaller or equal than the sound energy density level. The sound speed in air is proportional to the square root of temperature</t>
  </si>
  <si>
    <t>40 dB</t>
  </si>
  <si>
    <t>Turchi Victoria</t>
  </si>
  <si>
    <t>2 Pa</t>
  </si>
  <si>
    <t>113. 9 dB</t>
  </si>
  <si>
    <t>85. 8 dB</t>
  </si>
  <si>
    <t>63 dB</t>
  </si>
  <si>
    <t>p= 0.23</t>
  </si>
  <si>
    <t>The value of the sound power level increases by 3 dB</t>
  </si>
  <si>
    <t>The sound pressure level is always larger than the sound intensity level. The sound intensity level is always smaller or equal than the sound energy density level. The sound speed in air is proportional to the temperature</t>
  </si>
  <si>
    <t>25 dB</t>
  </si>
  <si>
    <t>Pietra gloria</t>
  </si>
  <si>
    <t>2 Pa</t>
  </si>
  <si>
    <t>106.020 dB</t>
  </si>
  <si>
    <t>85 dB</t>
  </si>
  <si>
    <t>62.9 dB (A)</t>
  </si>
  <si>
    <t>0.0025 w/m2 
0.31 pa</t>
  </si>
  <si>
    <t>The value of the sound power level increases by 3 dB</t>
  </si>
  <si>
    <t>The sound pressure level is always larger than the sound intensity level. The sound intensity level is always smaller or equal than the sound energy density level. The sound speed in air is proportional to the temperature</t>
  </si>
  <si>
    <t>25 dB</t>
  </si>
  <si>
    <t>Diblasi Carolina</t>
  </si>
  <si>
    <t>1 Pa</t>
  </si>
  <si>
    <t>109.54 dB</t>
  </si>
  <si>
    <t>86.19 dB</t>
  </si>
  <si>
    <t>135.92 dB</t>
  </si>
  <si>
    <t>66.97 dB</t>
  </si>
  <si>
    <t>P=0.2 Pa
I=0.0001W/m^2</t>
  </si>
  <si>
    <t>The value of the sound power level increases by 6 dB</t>
  </si>
  <si>
    <t>The sound pressure level is always larger than the sound intensity level. The sound intensity level is always smaller or equal than the sound energy density level. The sound speed in air is proportional to the temperature</t>
  </si>
  <si>
    <t>25 dB</t>
  </si>
  <si>
    <t>Tripodi Carlo</t>
  </si>
  <si>
    <t>2 Pa</t>
  </si>
  <si>
    <t>114.8 dB</t>
  </si>
  <si>
    <t>86.2 dB</t>
  </si>
  <si>
    <t>69.9 dB (A)</t>
  </si>
  <si>
    <t>67 dB</t>
  </si>
  <si>
    <t>p = 0.2 Pa
V = 0.0005 m/s
I = 0.001 W/m^2
D = 0.000003 J/M^3</t>
  </si>
  <si>
    <t>The value of the sound power level increases by 3 dB</t>
  </si>
  <si>
    <t>The sound energy density level is the energetic average beween sound pressure level and sound particle velocity level. The sound speed in air is proportional to the square root of temperature</t>
  </si>
  <si>
    <t>40 dB</t>
  </si>
  <si>
    <t>Sani Laura</t>
  </si>
  <si>
    <t>2 Pa</t>
  </si>
  <si>
    <t>106.0 dB</t>
  </si>
  <si>
    <t>86.5 dB</t>
  </si>
  <si>
    <t>79 dB(A)</t>
  </si>
  <si>
    <t>59.3 dB (A)</t>
  </si>
  <si>
    <t>0.2 Pa
0.00056 m/s
0.00012 W/m^2
0.0000037 J/m^2</t>
  </si>
  <si>
    <t>The value of the sound power level increases by 3 dB</t>
  </si>
  <si>
    <t>The sound intensity level is always smaller or equal than the sound energy density level. The sound speed in air is proportional to the square root of temperature</t>
  </si>
  <si>
    <t>25 dB</t>
  </si>
  <si>
    <t>Quattrocchi Martina</t>
  </si>
  <si>
    <t>2 Pa</t>
  </si>
  <si>
    <t>109.5 dB</t>
  </si>
  <si>
    <t>85.5 dB</t>
  </si>
  <si>
    <t>64.9 dB</t>
  </si>
  <si>
    <t>65 dB</t>
  </si>
  <si>
    <t>p=0.25 Pa
v=6.29 x 10^-4
I=0.0001 W/m^2
D=4.7x10^-7</t>
  </si>
  <si>
    <t>The value of the sound power level increases by 3 dB</t>
  </si>
  <si>
    <t>The sound pressure level is always larger than the sound intensity level. The sound intensity level is always smaller or equal than the sound energy density level. The sound speed in air is proportional to the temperature</t>
  </si>
  <si>
    <t>25 dB</t>
  </si>
  <si>
    <t>lorenzano marianna</t>
  </si>
  <si>
    <t>2Pa</t>
  </si>
  <si>
    <t>112.04 dB</t>
  </si>
  <si>
    <t>82.13 dB</t>
  </si>
  <si>
    <t>135.92 dB</t>
  </si>
  <si>
    <t>59.98 dB</t>
  </si>
  <si>
    <t>P=0.2Pa
I=0.0001 W/m^2</t>
  </si>
  <si>
    <t>The value of the sound power level increases by 6 dB</t>
  </si>
  <si>
    <t>The sound pressure level is always larger than the sound intensity level. The sound intensity level is always smaller or equal than the sound energy density level. The sound speed in air is constant (340 m/s). The sound speed in air is proportional to the square root of temperature</t>
  </si>
  <si>
    <t>25 dB</t>
  </si>
  <si>
    <t>Silvestri Gianluigi</t>
  </si>
  <si>
    <t>2.0 Pa</t>
  </si>
  <si>
    <t>114.0 Pa</t>
  </si>
  <si>
    <t>83.1 dB</t>
  </si>
  <si>
    <t>68.9 dB(A)</t>
  </si>
  <si>
    <t>61.0 dB(A)</t>
  </si>
  <si>
    <t>p = 0.225 Pa;
v = 0.56 mm/s
I = 0.0001 W/m^2</t>
  </si>
  <si>
    <t>The value of the sound power level increases by 3 dB</t>
  </si>
  <si>
    <t>The sound pressure level is always larger than the sound intensity level. The sound intensity level is always smaller or equal than the sound energy density level. The sound speed in air is constant (340 m/s). The sound speed in air is proportional to the square root of temperature</t>
  </si>
  <si>
    <t>25 dB</t>
  </si>
  <si>
    <t>Ferrari Chiara</t>
  </si>
  <si>
    <t>2 Pa</t>
  </si>
  <si>
    <t>103.5 dB</t>
  </si>
  <si>
    <t>89 dB</t>
  </si>
  <si>
    <t>61.9 dB(A)</t>
  </si>
  <si>
    <t>64 dB(A)</t>
  </si>
  <si>
    <t>p=0.5 Pa
v=0.0013 m/s
I=6.3E-4 W/m^2
D=1.9E-6 J/m^3</t>
  </si>
  <si>
    <t>The value of the sound power level increases by 3 dB. The sound pressure received by the listeners is increased by a factor 1.41</t>
  </si>
  <si>
    <t>The sound pressure level is always larger than the sound intensity level. The sound speed in air is proportional to the square root of temperature</t>
  </si>
  <si>
    <t>40 dB</t>
  </si>
  <si>
    <t>Cavatorta Andrea</t>
  </si>
  <si>
    <t>2 Pa</t>
  </si>
  <si>
    <t>110.88 dB</t>
  </si>
  <si>
    <t>87.19 dB</t>
  </si>
  <si>
    <t>65.9 dB(A)</t>
  </si>
  <si>
    <t>67.97 dB(A)</t>
  </si>
  <si>
    <t>The value of the sound power level increases by 3 dB. The sound pressure received by the listener doubles</t>
  </si>
  <si>
    <t>The sound pressure level is always larger than the sound intensity level. The sound intensity level is always smaller or equal than the sound energy density level. The sound speed in air is proportional to the temperature</t>
  </si>
  <si>
    <t>40 dB</t>
  </si>
  <si>
    <t>Moscato Simona</t>
  </si>
  <si>
    <t>2 Pa</t>
  </si>
  <si>
    <t>109.5 dB</t>
  </si>
  <si>
    <t>86.5 dB</t>
  </si>
  <si>
    <t>64.9 dB (A)</t>
  </si>
  <si>
    <t>63.9 dB (A)</t>
  </si>
  <si>
    <t>P= 0.28 Pa
I= 0.00019 W/m^2</t>
  </si>
  <si>
    <t>The value of the sound power level increases by 3 dB. The sound pressure received by the listener doubles</t>
  </si>
  <si>
    <t>The sound pressure level is always larger than the sound intensity level. The sound intensity level is always smaller or equal than the sound energy density level. The sound speed in air is proportional to the temperature</t>
  </si>
  <si>
    <t>30 dB</t>
  </si>
  <si>
    <t>Dattaro alessandro</t>
  </si>
  <si>
    <t>2 Pa</t>
  </si>
  <si>
    <t>106 dB</t>
  </si>
  <si>
    <t>85.8 dB</t>
  </si>
  <si>
    <t>62.9 dB</t>
  </si>
  <si>
    <t>P= 0.22 Pa
I= 0.00012 W/m^2</t>
  </si>
  <si>
    <t>The value of the sound power level increases by 3 dB</t>
  </si>
  <si>
    <t>The sound pressure level is always larger than the sound intensity level. The sound intensity level is always smaller or equal than the sound energy density level. The sound speed in air is constant (340 m/s). The sound speed in air is proportional to the square root of temperature</t>
  </si>
  <si>
    <t>25 dB</t>
  </si>
  <si>
    <t>musiari daniele</t>
  </si>
  <si>
    <t>2 pa</t>
  </si>
  <si>
    <t>66.9 db</t>
  </si>
  <si>
    <t>P=6.3 pa</t>
  </si>
  <si>
    <t>The value of the sound power level increases by 6 dB</t>
  </si>
  <si>
    <t>The sound pressure level is always larger than the sound intensity level. The sound intensity level is always smaller or equal than the sound energy density level. The sound speed in air is proportional to the temperature</t>
  </si>
  <si>
    <t>40 dB</t>
  </si>
  <si>
    <t>Tonelli Annachiara</t>
  </si>
  <si>
    <t>2 Pa</t>
  </si>
  <si>
    <t>109.5 db</t>
  </si>
  <si>
    <t>87.5 db</t>
  </si>
  <si>
    <t>66.9 db(A)</t>
  </si>
  <si>
    <t>65.9 db(A)</t>
  </si>
  <si>
    <t>The value of the sound power level increases by 3 dB</t>
  </si>
  <si>
    <t>The sound pressure level is always larger than the sound intensity level. The sound intensity level is always smaller or equal than the sound energy density level. The sound speed in air is proportional to the temperature</t>
  </si>
  <si>
    <t>40 dB</t>
  </si>
  <si>
    <t>Delsoldato Matteo</t>
  </si>
  <si>
    <t>2 Pa</t>
  </si>
  <si>
    <t>126.0 dB</t>
  </si>
  <si>
    <t>85.1 dB</t>
  </si>
  <si>
    <t>62.9 dB</t>
  </si>
  <si>
    <t>The value of the sound power level increases by 3 dB. The sound pressure received by the listeners is increased by a factor 1.41</t>
  </si>
  <si>
    <t>The sound pressure level is always larger than the sound intensity level. The sound intensity level is always smaller or equal than the sound energy density level. The sound speed in air is proportional to the temperature</t>
  </si>
  <si>
    <t>40 dB</t>
  </si>
  <si>
    <t>Angelica Meli</t>
  </si>
  <si>
    <t>2 Pa</t>
  </si>
  <si>
    <t>114 dB</t>
  </si>
  <si>
    <t>85.5 dB</t>
  </si>
  <si>
    <t>68.9 db (A)</t>
  </si>
  <si>
    <t>66 dB(A)</t>
  </si>
  <si>
    <t>The value of the sound power level increases by 3 dB</t>
  </si>
  <si>
    <t>The sound pressure level is always larger than the sound intensity level. The sound intensity level is always smaller or equal than the sound energy density level. The sound speed in air is proportional to the temperature</t>
  </si>
  <si>
    <t>40 dB</t>
  </si>
  <si>
    <t>Upali Annalisa</t>
  </si>
  <si>
    <t>2 Pa</t>
  </si>
  <si>
    <t>129 dB</t>
  </si>
  <si>
    <t>85.8 dB</t>
  </si>
  <si>
    <t>66.9 dB</t>
  </si>
  <si>
    <t>66.0 dB</t>
  </si>
  <si>
    <t>The value of the sound power level increases by 3 dB. The sound pressure received by the listeners is increased by a factor 1.41</t>
  </si>
  <si>
    <t>The sound pressure level is always larger than the sound intensity level. The sound intensity level is always smaller or equal than the sound energy density level. The sound speed in air is proportional to the temperature</t>
  </si>
  <si>
    <t>40 dB</t>
  </si>
  <si>
    <t>sillari michela</t>
  </si>
  <si>
    <t>2 pa</t>
  </si>
  <si>
    <t>106 db</t>
  </si>
  <si>
    <t>88.8 db</t>
  </si>
  <si>
    <t>62.9 db(a)</t>
  </si>
  <si>
    <t>65.9 db(a)</t>
  </si>
  <si>
    <t>The value of the sound power level increases by 3 dB</t>
  </si>
  <si>
    <t>The sound pressure level is always larger than the sound intensity level. The sound intensity level is always smaller or equal than the sound energy density level. The sound speed in air is proportional to the square root of temperature</t>
  </si>
  <si>
    <t>40 dB</t>
  </si>
  <si>
    <t>Zanelli Roberta</t>
  </si>
  <si>
    <t>2 Pa</t>
  </si>
  <si>
    <t>106 dB</t>
  </si>
  <si>
    <t>88.2 dB</t>
  </si>
  <si>
    <t>62.9 dB(a)</t>
  </si>
  <si>
    <t>63.9 dB(a)</t>
  </si>
  <si>
    <t>The value of the sound power level increases by 3 dB</t>
  </si>
  <si>
    <t>The sound pressure level is always larger than the sound intensity level. The sound intensity level is always smaller or equal than the sound energy density level. The sound speed in air is proportional to the temperature</t>
  </si>
  <si>
    <t>40 dB</t>
  </si>
  <si>
    <t>Rebecchi Valentina</t>
  </si>
  <si>
    <t>2 Pa</t>
  </si>
  <si>
    <t>112.04 dB</t>
  </si>
  <si>
    <t>84.12dB</t>
  </si>
  <si>
    <t>61.98 dB</t>
  </si>
  <si>
    <t>p = 0.25 Pa
v = 0.0625 m/s
I = 16*10^-4 W/m²</t>
  </si>
  <si>
    <t>The value of the sound power level increases by 3 dB</t>
  </si>
  <si>
    <t>The sound pressure level is always larger than the sound intensity level. The sound intensity level is always smaller or equal than the sound energy density level. The sound speed in air is constant (340 m/s). The sound speed in air is proportional to the square root of temperature</t>
  </si>
  <si>
    <t>25 dB</t>
  </si>
  <si>
    <t>Campanini Mirco</t>
  </si>
  <si>
    <t>2Pa</t>
  </si>
  <si>
    <t>110.88dB</t>
  </si>
  <si>
    <t>84.01dB</t>
  </si>
  <si>
    <t>65.9dB</t>
  </si>
  <si>
    <t>67.76dB</t>
  </si>
  <si>
    <t>0.22 Pa for pressare
0.00012W/m^2</t>
  </si>
  <si>
    <t>The value of the sound power level doubles. The value of the sound power level increases by 3 dB. The sound pressure received by the listeners is increased by a factor 1.41</t>
  </si>
  <si>
    <t>The sound pressure level is always larger than the sound intensity level. The sound intensity level is always smaller or equal than the sound energy density level. The sound speed in air is constant (340 m/s). The sound speed in air is proportional to the square root of temperature</t>
  </si>
  <si>
    <t>25 dB</t>
  </si>
  <si>
    <t>Bacchiani Jacopo</t>
  </si>
  <si>
    <t>2 Pa</t>
  </si>
  <si>
    <t>103.52 dB</t>
  </si>
  <si>
    <t>84.76 dB</t>
  </si>
  <si>
    <t>61.9 dB</t>
  </si>
  <si>
    <t>66.76 dB</t>
  </si>
  <si>
    <t>0.28 Pa     
0.00019 Watt/m^2</t>
  </si>
  <si>
    <t>The value of the sound power level increases by 3 dB. The sound pressure received by the listeners is increased by a factor 1.41</t>
  </si>
  <si>
    <t>The sound pressure level is always larger than the sound intensity level. The sound intensity level is always smaller or equal than the sound energy density level. The sound speed in air is constant (340 m/s). The sound speed in air is proportional to the square root of temperature</t>
  </si>
  <si>
    <t>25 dB</t>
  </si>
  <si>
    <t>Pettenati Alessandro</t>
  </si>
  <si>
    <t>2 Pa</t>
  </si>
  <si>
    <t>114 dB</t>
  </si>
  <si>
    <t>88 dB</t>
  </si>
  <si>
    <t>63 Pa</t>
  </si>
  <si>
    <t>P=0.45 Pa
v=1.12 mm/s^2
I=5.012x10^-4 watt/m^2
D=1.5x10^-6 j/m^3</t>
  </si>
  <si>
    <t>The value of the sound power level increases by 3 dB</t>
  </si>
  <si>
    <t>The values of the levels in dB of sound pressure. particle velocity. sound intensity and sound energy density are always equal. The sound speed in air is constant (340 m/s). The sound speed in air is proportional to the square root of temperature</t>
  </si>
  <si>
    <t>25 dB</t>
  </si>
  <si>
    <t>Buttasi jashmeen</t>
  </si>
  <si>
    <t>2Pa</t>
  </si>
  <si>
    <t>106.02 dB</t>
  </si>
  <si>
    <t>83.04 dB</t>
  </si>
  <si>
    <t>63 dB(A)</t>
  </si>
  <si>
    <t>65.9 dB</t>
  </si>
  <si>
    <t>I=1.41x10^-7 W/m^2
V7.06x10^(-6) m^2
D= 4.2x10^ (-5) J/m^2
P=0.3 Pa</t>
  </si>
  <si>
    <t>The value of the sound power level increases by 3 dB. The sound pressure received by the listeners is increased by a factor 1.41</t>
  </si>
  <si>
    <t>The sound pressure level is always larger than the sound intensity level. The sound intensity level is always smaller or equal than the sound energy density level. The sound speed in air is proportional to the square root of temperature</t>
  </si>
  <si>
    <t>25 dB</t>
  </si>
  <si>
    <t>Generali Francesca</t>
  </si>
  <si>
    <t>2 Pa</t>
  </si>
  <si>
    <t>110.9 dB</t>
  </si>
  <si>
    <t>88.2 dB</t>
  </si>
  <si>
    <t>65.9 dB(A)</t>
  </si>
  <si>
    <t>69 dB(A)</t>
  </si>
  <si>
    <t>p=0.25 Pa
v=0.6 mm/s
I=0.2 mW/m^2
D=4.8 * 10^-7 J/m^3</t>
  </si>
  <si>
    <t>The value of the sound power level increases by 3 dB. The sound pressure received by the listeners is increased by a factor 1.41</t>
  </si>
  <si>
    <t>The sound speed in air is proportional to the square root of temperature</t>
  </si>
  <si>
    <t>40 dB</t>
  </si>
  <si>
    <t>Mazzetti giulia</t>
  </si>
  <si>
    <t>2 Pa</t>
  </si>
  <si>
    <t>110.9 dB</t>
  </si>
  <si>
    <t>85.5 dB</t>
  </si>
  <si>
    <t>65.9 dB(A)</t>
  </si>
  <si>
    <t>65 dB</t>
  </si>
  <si>
    <t>P=0.25 Pa
v=0.6 mm/s
I=0.2 mW/m^2
D=4.8* 10^-7 J/m^3</t>
  </si>
  <si>
    <t>The value of the sound power level increases by 3 dB. The sound pressure received by the listeners is increased by a factor 1.41</t>
  </si>
  <si>
    <t>The sound speed in air is proportional to the square root of temperature</t>
  </si>
  <si>
    <t>40 dB</t>
  </si>
  <si>
    <t>Della Rovere Antonio</t>
  </si>
  <si>
    <t>2Pa</t>
  </si>
  <si>
    <t>107.9 dB</t>
  </si>
  <si>
    <t>82.5 dB</t>
  </si>
  <si>
    <t>63.9 dB</t>
  </si>
  <si>
    <t>60.9 dB</t>
  </si>
  <si>
    <t>P=0.2 Pa
V=5*10^-4 m/s
I=1*10^-4 W/m^2
D=3*10^-7 J/m^3</t>
  </si>
  <si>
    <t>The value of the sound power level increases by 3 dB</t>
  </si>
  <si>
    <t>The sound intensity level is always smaller or equal than the sound energy density level. The sound speed in air is proportional to the square root of temperature</t>
  </si>
  <si>
    <t>25 dB</t>
  </si>
  <si>
    <t>Fiori Riccardo</t>
  </si>
  <si>
    <t>2 Pa</t>
  </si>
  <si>
    <t>109.5 dB</t>
  </si>
  <si>
    <t>86.8 dB</t>
  </si>
  <si>
    <t>64.9 dB(A)</t>
  </si>
  <si>
    <t>61 dB(A)</t>
  </si>
  <si>
    <t>P=0.4 Pa
V=10x10^-4 m/s
I=4x10^-4 W/m^2
D=1.2x10^-6 J/m^3</t>
  </si>
  <si>
    <t>The value of the sound power level increases by 3 dB. The sound pressure received by the listeners is increased by a factor 1.41</t>
  </si>
  <si>
    <t>The sound speed in air is proportional to the square root of temperature</t>
  </si>
  <si>
    <t>40 dB</t>
  </si>
  <si>
    <t>Ferrari Tommaso</t>
  </si>
  <si>
    <t>2 Pa</t>
  </si>
  <si>
    <t>103.52 dB</t>
  </si>
  <si>
    <t>84.76 dB</t>
  </si>
  <si>
    <t>61.9 dB</t>
  </si>
  <si>
    <t>64.76 dB</t>
  </si>
  <si>
    <t>The value of the sound power level increases by 3 dB. The sound pressure received by the listeners is increased by a factor 1.41</t>
  </si>
  <si>
    <t>The sound pressure level is always larger than the sound intensity level. The sound intensity level is always smaller or equal than the sound energy density level. The sound speed in air is constant (340 m/s). The sound speed in air is proportional to the square root of temperature</t>
  </si>
  <si>
    <t>25 dB</t>
  </si>
  <si>
    <t>Morini Mattia</t>
  </si>
  <si>
    <t>2 Pa</t>
  </si>
  <si>
    <t>109.5 dB</t>
  </si>
  <si>
    <t>88.1 dB</t>
  </si>
  <si>
    <t>64.9 dB (A)</t>
  </si>
  <si>
    <t>65.98 dB (A)</t>
  </si>
  <si>
    <t>V=9.98*10^(-4) m/s
P=0.399 Pa
I = 4.3 * 10^(-11)w
D= 1.29 * 10^(-15)j</t>
  </si>
  <si>
    <t>The value of the sound power level increases by 3 dB. The sound pressure received by the listeners is increased by a factor 1.41</t>
  </si>
  <si>
    <t>The sound pressure level is always larger than the sound intensity level. The sound speed in air is proportional to the square root of temperature</t>
  </si>
  <si>
    <t>40 dB</t>
  </si>
  <si>
    <t>Tornati Alessio</t>
  </si>
  <si>
    <t>2 Pa</t>
  </si>
  <si>
    <t>110.9 dB</t>
  </si>
  <si>
    <t>85.0 dB</t>
  </si>
  <si>
    <t>65.9 dB(A)</t>
  </si>
  <si>
    <t>60.0 dB(A)</t>
  </si>
  <si>
    <t>V=7.9*10^(-4) m/s
P=0.317 Pa
I=1.58*10^(-8) w
D=4.75*10^(-11) j</t>
  </si>
  <si>
    <t>The value of the sound power level increases by 3 dB</t>
  </si>
  <si>
    <t>The sound pressure level is always larger than the sound intensity level. The sound speed in air is proportional to the square root of temperature</t>
  </si>
  <si>
    <t>40 dB</t>
  </si>
  <si>
    <t>Gazzi Cristina</t>
  </si>
  <si>
    <t>2 Pa</t>
  </si>
  <si>
    <t>112.04 db</t>
  </si>
  <si>
    <t>87.64 db</t>
  </si>
  <si>
    <t>66.9 db</t>
  </si>
  <si>
    <t>60.98 db</t>
  </si>
  <si>
    <t>P = 0.448 pa
V= 1.11936 × 10^-3 m/s
I = 2.239 x 10^-4 w/m2
D= 6.716 x10^-11 j/m3</t>
  </si>
  <si>
    <t>The value of the sound power level increases by 3 dB. The sound pressure received by the listeners is increased by a factor 1.41</t>
  </si>
  <si>
    <t>The sound pressure level is always larger than the sound intensity level. The sound speed in air is proportional to the temperature. The sound speed in air is proportional to the square root of temperature</t>
  </si>
  <si>
    <t>40 dB</t>
  </si>
  <si>
    <t>Simone anchora</t>
  </si>
  <si>
    <t>2 pa</t>
  </si>
  <si>
    <t>89.5 db</t>
  </si>
  <si>
    <t>68.4 db A</t>
  </si>
  <si>
    <t>69.2 db</t>
  </si>
  <si>
    <t>0.45 pa pressure
139.8 velocity</t>
  </si>
  <si>
    <t>The value of the sound power level increases by 3 dB</t>
  </si>
  <si>
    <t>The sound pressure level is always larger than the sound intensity level. The sound intensity level is always smaller or equal than the sound energy density level. The sound speed in air is constant (340 m/s). The sound speed in air is proportional to the square root of temperature</t>
  </si>
  <si>
    <t>25 dB</t>
  </si>
  <si>
    <t>Mendicino Tommaso</t>
  </si>
  <si>
    <t>2 Pa</t>
  </si>
  <si>
    <t>115.6 dB</t>
  </si>
  <si>
    <t>86.6 dB</t>
  </si>
  <si>
    <t>70.9 dB</t>
  </si>
  <si>
    <t>60 dB</t>
  </si>
  <si>
    <t>P= 0.4 Pa
v= 10*10^(-4) m/s
I= 4*10^-4 W/(m^2)
D=1.2 *10^(-6) J/(m^3)</t>
  </si>
  <si>
    <t>The value of the sound power level increases by 3 dB</t>
  </si>
  <si>
    <t>The sound intensity level is always smaller or equal than the sound energy density level. The sound speed in air is proportional to the square root of temperature</t>
  </si>
  <si>
    <t>25 dB</t>
  </si>
  <si>
    <t>Pacitti davide</t>
  </si>
  <si>
    <t>2 Pa</t>
  </si>
  <si>
    <t>114 dB</t>
  </si>
  <si>
    <t>86.6 dB</t>
  </si>
  <si>
    <t>68.9 dB</t>
  </si>
  <si>
    <t>60 dB</t>
  </si>
  <si>
    <t>P=0.4 Pa
V=10*10^-4 m/s
I=4*10^-4 W/m^2
D=1.2 * 10^-6 J/m^3</t>
  </si>
  <si>
    <t>The value of the sound power level increases by 3 dB</t>
  </si>
  <si>
    <t>The sound intensity level is always smaller or equal than the sound energy density level. The sound speed in air is proportional to the square root of temperature</t>
  </si>
  <si>
    <t>25 dB</t>
  </si>
  <si>
    <t>rizk bachar</t>
  </si>
  <si>
    <t>2 pa</t>
  </si>
  <si>
    <t>113.06 db</t>
  </si>
  <si>
    <t>87.46 db</t>
  </si>
  <si>
    <t>67.9 db</t>
  </si>
  <si>
    <t>67.98 db</t>
  </si>
  <si>
    <t>P=0.25 pa
V=6.29.10^-4 m/s
I=1.26.10^-8 w/m^2
D=3.76.10^-11 J/m^3</t>
  </si>
  <si>
    <t>The value of the sound power level increases by 3 dB</t>
  </si>
  <si>
    <t>The sound pressure level is always larger than the sound intensity level. The sound intensity level is always smaller or equal than the sound energy density level. The sound speed in air is proportional to the square root of temperature</t>
  </si>
  <si>
    <t>40 dB</t>
  </si>
  <si>
    <t>Colucci Angelo Giuliano</t>
  </si>
  <si>
    <t>2 Pa</t>
  </si>
  <si>
    <t>84.5 dB</t>
  </si>
  <si>
    <t>68.9 dB(A)</t>
  </si>
  <si>
    <t>67.7 DB(A)</t>
  </si>
  <si>
    <t>V= 0.000629</t>
  </si>
  <si>
    <t>The sound pressure received by the listener doubles. The sound pressure received by the listeners is increased by a factor 1.41</t>
  </si>
  <si>
    <t>The sound pressure level is always larger than the sound intensity level</t>
  </si>
  <si>
    <t>40 dB</t>
  </si>
  <si>
    <t>caricati alessandro</t>
  </si>
  <si>
    <t>2Pa</t>
  </si>
  <si>
    <t>107.9 dB</t>
  </si>
  <si>
    <t>87.6 dB</t>
  </si>
  <si>
    <t>64.1 dB(A)</t>
  </si>
  <si>
    <t>v=1.11 m/s</t>
  </si>
  <si>
    <t>The value of the sound power level increases by 3 dB</t>
  </si>
  <si>
    <t>The sound pressure level is always larger than the sound intensity level. The sound intensity level is always smaller or equal than the sound energy density level. The sound speed in air is proportional to the temperature. The sound speed in air is proportional to the square root of temperature</t>
  </si>
  <si>
    <t>25 dB</t>
  </si>
  <si>
    <t>Rizzelli nicholas</t>
  </si>
  <si>
    <t>2 Pa</t>
  </si>
  <si>
    <t>86.12dB</t>
  </si>
  <si>
    <t>66.9 dB</t>
  </si>
  <si>
    <t>70.76 dB(A)</t>
  </si>
  <si>
    <t>P= 0.251 Pa</t>
  </si>
  <si>
    <t>The value of the sound power level increases by 3 dB</t>
  </si>
  <si>
    <t>The sound pressure level is always larger than the sound intensity level. The sound intensity level is always smaller or equal than the sound energy density level. The sound speed in air is proportional to the temperature</t>
  </si>
  <si>
    <t>25 dB</t>
  </si>
  <si>
    <t>De lillo Vincenzo</t>
  </si>
  <si>
    <t>2 Pa</t>
  </si>
  <si>
    <t>113.98 dB</t>
  </si>
  <si>
    <t>88.64 dB</t>
  </si>
  <si>
    <t>68.9 dB</t>
  </si>
  <si>
    <t>P= 0.502 Pa</t>
  </si>
  <si>
    <t>The value of the sound power level increases by 3 dB. The sound pressure received by the listener doubles</t>
  </si>
  <si>
    <t>The sound pressure level is always larger than the sound intensity level. The sound intensity level is always smaller or equal than the sound energy density level. The sound speed in air is proportional to the temperature. The sound speed in air is proportional to the square root of temperature. The sound speed depends on the sound level and frequency</t>
  </si>
  <si>
    <t>25 dB</t>
  </si>
  <si>
    <t>zambonini stefano</t>
  </si>
  <si>
    <t>2 pa</t>
  </si>
  <si>
    <t>56.53 dB</t>
  </si>
  <si>
    <t>83 dB</t>
  </si>
  <si>
    <t>61.9 dB</t>
  </si>
  <si>
    <t>70.76 dB</t>
  </si>
  <si>
    <t>p=0.28 pa</t>
  </si>
  <si>
    <t>The value of the sound power level increases by 3 dB</t>
  </si>
  <si>
    <t>The sound pressure level is always larger than the sound intensity level. The sound intensity level is always smaller or equal than the sound energy density level. The sound speed in air is proportional to the temperature</t>
  </si>
  <si>
    <t>25 dB</t>
  </si>
  <si>
    <t>Plizza Francesco</t>
  </si>
  <si>
    <t>2 Pa</t>
  </si>
  <si>
    <t>109.5 dB</t>
  </si>
  <si>
    <t>85.79 Pa</t>
  </si>
  <si>
    <t>64.9 dB</t>
  </si>
  <si>
    <t>59.9 dB(A)</t>
  </si>
  <si>
    <t>p = 0.356 Pa
v = 0.356 mm/s
I = 0.356 W/m2
D = 0.356 J/m3</t>
  </si>
  <si>
    <t>The value of the sound power level increases by 3 dB</t>
  </si>
  <si>
    <t>The sound intensity level is always smaller or equal than the sound energy density level. The sound speed in air is proportional to the square root of temperature</t>
  </si>
  <si>
    <t>25 dB</t>
  </si>
  <si>
    <t>Fonto' Diego</t>
  </si>
  <si>
    <t>2 Pa</t>
  </si>
  <si>
    <t>115.6 dB</t>
  </si>
  <si>
    <t>88.6 dB</t>
  </si>
  <si>
    <t>77.9 dB(A)</t>
  </si>
  <si>
    <t>61.98 dB(A)</t>
  </si>
  <si>
    <t>p = 0.50 Pa
v = 1.25E-3 m/s
I = 6.3E-4 W/m2
D=1.89E-6 J/m3</t>
  </si>
  <si>
    <t>The value of the sound power level increases by 3 dB</t>
  </si>
  <si>
    <t>The values of the levels in dB of sound pressure. particle velocity. sound intensity and sound energy density are always equal. The sound intensity level is always smaller or equal than the sound energy density level. The sound speed in air is proportional to the square root of temperature</t>
  </si>
  <si>
    <t>40 dB</t>
  </si>
  <si>
    <t>Gagliardi Giorgia</t>
  </si>
  <si>
    <t>2 Pa</t>
  </si>
  <si>
    <t>114.8 dB</t>
  </si>
  <si>
    <t>87.5 dB</t>
  </si>
  <si>
    <t>70 dB</t>
  </si>
  <si>
    <t>65.98 dB</t>
  </si>
  <si>
    <t>p = 0.40 Pa
v = 8.9E-4 m/s
I = 3.2E-4 W/m2
D = 9.5E-7 J/m3</t>
  </si>
  <si>
    <t>The value of the sound power level increases by 3 dB</t>
  </si>
  <si>
    <t>The sound pressure level is always larger than the sound intensity level. The sound energy density level is the energetic average beween sound pressure level and sound particle velocity level. The sound speed in air is proportional to the square root of temperature</t>
  </si>
  <si>
    <t>25 dB</t>
  </si>
  <si>
    <t>Opinto Alessandro</t>
  </si>
  <si>
    <t>2 Pa</t>
  </si>
  <si>
    <t>109.54 dB</t>
  </si>
  <si>
    <t>86.2 dB</t>
  </si>
  <si>
    <t>64.9 dB</t>
  </si>
  <si>
    <t>68 dB</t>
  </si>
  <si>
    <t>p = 0.25 Pa
v = 0.00064 m/s
I = 1.6E-4 W/m2
D = 4.75E-7 J/m3</t>
  </si>
  <si>
    <t>The value of the sound power level increases by 3 dB</t>
  </si>
  <si>
    <t>The sound intensity level is always smaller or equal than the sound energy density level. The sound speed in air is proportional to the square root of temperature</t>
  </si>
  <si>
    <t>40 dB</t>
  </si>
  <si>
    <t>Pasini Nicola</t>
  </si>
  <si>
    <t>2 Pa</t>
  </si>
  <si>
    <t>115.56 dB</t>
  </si>
  <si>
    <t>90 dB</t>
  </si>
  <si>
    <t>70.9 dB(A)</t>
  </si>
  <si>
    <t>64.97 dB</t>
  </si>
  <si>
    <t>p = 0.56 Pa
v = 0.0014 Nm/s
I = 0.00079 W/m2
D = 1E-7 J/m</t>
  </si>
  <si>
    <t>The value of the sound power level increases by 3 dB</t>
  </si>
  <si>
    <t>The sound speed in air is constant (340 m/s). The sound speed in air is proportional to the square root of temperature</t>
  </si>
  <si>
    <t>25 dB</t>
  </si>
  <si>
    <t>Ravanetti Anna</t>
  </si>
  <si>
    <t>2 Pa</t>
  </si>
  <si>
    <t>113.1 dB</t>
  </si>
  <si>
    <t>88.2 dB</t>
  </si>
  <si>
    <t>68 dB</t>
  </si>
  <si>
    <t>64 dB</t>
  </si>
  <si>
    <t>p = 0.45 Pa
v = 1.1E-3 nm/s
I = 0.0005 W/m2
D = 1.5E-6 J/m3</t>
  </si>
  <si>
    <t>The value of the sound power level increases by 3 dB</t>
  </si>
  <si>
    <t>The sound pressure level is always larger than the sound intensity level. The sound intensity level is always smaller or equal than the sound energy density level. The sound speed in air is proportional to the temperature</t>
  </si>
  <si>
    <t>25 dB</t>
  </si>
  <si>
    <t>Frascolla Giuseppe Pio</t>
  </si>
  <si>
    <t>2 Pa</t>
  </si>
  <si>
    <t>106 dB</t>
  </si>
  <si>
    <t>91.12 dB</t>
  </si>
  <si>
    <t>68.97 dB</t>
  </si>
  <si>
    <t>p = 0.56 Pa
v = 1.4E-3 m/s
I = 7.94E-4 W/m2
D = 2.38E-6 J/m3</t>
  </si>
  <si>
    <t>The value of the sound power level increases by 3 dB. The sound pressure received by the listener doubles</t>
  </si>
  <si>
    <t>The sound intensity level is always smaller or equal than the sound energy density level. The sound speed in air is proportional to the square root of temperature</t>
  </si>
  <si>
    <t>40 dB</t>
  </si>
  <si>
    <t>Asioli Fabrizio</t>
  </si>
  <si>
    <t>2 Pa</t>
  </si>
  <si>
    <t>113 dB</t>
  </si>
  <si>
    <t>85.2 dB</t>
  </si>
  <si>
    <t>61 dB</t>
  </si>
  <si>
    <t>p = 0.316 Pa
v =
I = 25E-4 W/m2
D =</t>
  </si>
  <si>
    <t>The value of the sound power level increases by 3 dB</t>
  </si>
  <si>
    <t>The sound pressure level is always larger than the sound intensity level. The sound intensity level is always smaller or equal than the sound energy density level. The sound speed in air is constant (340 m/s). The sound speed in air is proportional to the square root of temperature</t>
  </si>
  <si>
    <t>25 dB</t>
  </si>
  <si>
    <t>Formicola Giovanni</t>
  </si>
  <si>
    <t>2 Pa</t>
  </si>
  <si>
    <t>113.06 dB</t>
  </si>
  <si>
    <t>87.0 dB</t>
  </si>
  <si>
    <t>68.8 dB</t>
  </si>
  <si>
    <t>65.9 dB</t>
  </si>
  <si>
    <t>p = 0.2 Pa
v = 1.2E-4 m/s
I = 2.5E-7 W/m2
D = 7.5E-5 J/m3</t>
  </si>
  <si>
    <t>The value of the sound power level increases by 3 dB. The sound pressure received by the listeners is increased by a factor 1.41</t>
  </si>
  <si>
    <t>The values of the levels in dB of sound pressure. particle velocity. sound intensity and sound energy density are always equal. The sound energy density level is the energetic average beween sound pressure level and sound particle velocity level. The sound speed in air is proportional to the temperature</t>
  </si>
  <si>
    <t>40 dB</t>
  </si>
  <si>
    <t>Kratter Simone</t>
  </si>
  <si>
    <t>2 dB</t>
  </si>
  <si>
    <t>113.97 dB</t>
  </si>
  <si>
    <t>83.53 dB</t>
  </si>
  <si>
    <t>68.9 dB</t>
  </si>
  <si>
    <t>3 dB</t>
  </si>
  <si>
    <t>p = 80 dB
v = 0.2 m/s
I = 
D = 0.017 W/m2</t>
  </si>
  <si>
    <t>The value of the sound power level doubles</t>
  </si>
  <si>
    <t>The sound speed in air is constant (340 m/s)</t>
  </si>
  <si>
    <t>40 dB</t>
  </si>
  <si>
    <t>Cretella Fabio</t>
  </si>
  <si>
    <t>2 Pa</t>
  </si>
  <si>
    <t>114.8 dB</t>
  </si>
  <si>
    <t>82.04 dB</t>
  </si>
  <si>
    <t>69.8 dB</t>
  </si>
  <si>
    <t>64.9 dB</t>
  </si>
  <si>
    <t>p = 0.9 Pa
v = 6.3E-3 m/s
I = 3.5E-7 W/m2
D = 8.5E-5 J/m3</t>
  </si>
  <si>
    <t>The value of the sound power level increases by 3 dB. The sound pressure received by the listeners is increased by a factor 1.41</t>
  </si>
  <si>
    <t>The sound pressure level is always larger than the sound intensity level. The sound intensity level is always smaller or equal than the sound energy density level. The sound speed in air is proportional to the temperature</t>
  </si>
  <si>
    <t>40 dB</t>
  </si>
  <si>
    <t>Kiani Ehsan</t>
  </si>
  <si>
    <t>2 Pa</t>
  </si>
  <si>
    <t>110.9 dB</t>
  </si>
  <si>
    <t>89.5 dB</t>
  </si>
  <si>
    <t>69 dB</t>
  </si>
  <si>
    <t>The value of the sound power level increases by 3 dB</t>
  </si>
  <si>
    <t>The sound intensity level is always smaller or equal than the sound energy density level. The sound speed in air is proportional to the square root of temperature</t>
  </si>
  <si>
    <t>20 dB</t>
  </si>
  <si>
    <t>Kovaleik Matus</t>
  </si>
  <si>
    <t>2 Pa</t>
  </si>
  <si>
    <t>115.56 dB</t>
  </si>
  <si>
    <t>p = 0.50 Pa
v = 1.5E6 nm/s
I = 0.00063 W/m2
D = 1.89E-6 J/m3</t>
  </si>
  <si>
    <t>The value of the sound power level increases by 3 dB</t>
  </si>
  <si>
    <t>The sound speed in air is constant (340 m/s)</t>
  </si>
  <si>
    <t>30 dB</t>
  </si>
  <si>
    <t>Bruni Giorgia</t>
  </si>
  <si>
    <t>2 Pa</t>
  </si>
  <si>
    <t>132.14 dB</t>
  </si>
  <si>
    <t>88.1 dB</t>
  </si>
  <si>
    <t>68.41 dB</t>
  </si>
  <si>
    <t>p = 1.3 µPa
v = 3.6 m/s
I = 8.6E-11 W/m2
D =</t>
  </si>
  <si>
    <t>The value of the sound power level increases by 3 dB</t>
  </si>
  <si>
    <t>The sound energy density level is the energetic average beween sound pressure level and sound particle velocity level. The sound speed in air is proportional to the temperature</t>
  </si>
  <si>
    <t>25 dB</t>
  </si>
  <si>
    <t>Fontana Giacomo</t>
  </si>
  <si>
    <t>2 Pa</t>
  </si>
  <si>
    <t>114 dB</t>
  </si>
  <si>
    <t>84.97 dB</t>
  </si>
  <si>
    <t>68.9 dB</t>
  </si>
  <si>
    <t>The value of the sound power level increases by 3 dB</t>
  </si>
  <si>
    <t>The sound pressure level is always larger than the sound intensity level. The sound intensity level is always smaller or equal than the sound energy density level. The sound speed in air is proportional to the square root of temperature</t>
  </si>
  <si>
    <t>25 dB</t>
  </si>
  <si>
    <t>Negri Andrea</t>
  </si>
  <si>
    <t>2 Pa</t>
  </si>
  <si>
    <t>-12.04 dB</t>
  </si>
  <si>
    <t>90.19 dB</t>
  </si>
  <si>
    <t>65.97 dB</t>
  </si>
  <si>
    <t>p = 0.56 Pa
v = 1.4E-3 m/s
I = 7.94E-4 W/m2
D = 2.38E-6 J/m3</t>
  </si>
  <si>
    <t>The value of the sound power level increases by 3 dB</t>
  </si>
  <si>
    <t>The sound pressure level is always larger than the sound intensity level. The sound intensity level is always smaller or equal than the sound energy density level. The sound speed in air is proportional to the temperature</t>
  </si>
  <si>
    <t>40 dB</t>
  </si>
  <si>
    <t>Soloperto Giuseppe Omar</t>
  </si>
  <si>
    <t>2 Pa</t>
  </si>
  <si>
    <t>106.02 dB</t>
  </si>
  <si>
    <t>88.79 dB</t>
  </si>
  <si>
    <t>62.9 dB</t>
  </si>
  <si>
    <t>p = 0.5024 Pa
v =
I = 0.00063095 W/m2
D =</t>
  </si>
  <si>
    <t>The value of the sound power level increases by 3 dB</t>
  </si>
  <si>
    <t>The sound pressure level is always larger than the sound intensity level. The sound intensity level is always smaller or equal than the sound energy density level. The sound speed in air is proportional to the temperature</t>
  </si>
  <si>
    <t>25 dB</t>
  </si>
  <si>
    <t>La Grotta Matteo</t>
  </si>
  <si>
    <t>2 Pa</t>
  </si>
  <si>
    <t>115.6 dB</t>
  </si>
  <si>
    <t>83 dB</t>
  </si>
  <si>
    <t>62 dB</t>
  </si>
  <si>
    <t>p = 0.2 Pa
v = 0.005 m/s
I = 0.01 W/m2
D =</t>
  </si>
  <si>
    <t>The value of the sound power level increases by 3 dB</t>
  </si>
  <si>
    <t>The sound pressure level is always larger than the sound intensity level. The sound intensity level is always smaller or equal than the sound energy density level. The sound speed in air is proportional to the square root of temperature</t>
  </si>
  <si>
    <t>25 dB</t>
  </si>
  <si>
    <t>Gallina Lucia</t>
  </si>
  <si>
    <t>2 Pa</t>
  </si>
  <si>
    <t>129.54 dB</t>
  </si>
  <si>
    <t>196.55 dB</t>
  </si>
  <si>
    <t>64.9 dB</t>
  </si>
  <si>
    <t>The value of the sound power level increases by 3 dB</t>
  </si>
  <si>
    <t>The sound pressure level is always larger than the sound intensity level. The sound intensity level is always smaller or equal than the sound energy density level. The sound speed in air is proportional to the temperature</t>
  </si>
  <si>
    <t>25 dB</t>
  </si>
  <si>
    <t>Canali Alessandro</t>
  </si>
  <si>
    <t>2 Pascal</t>
  </si>
  <si>
    <t>103.5 dB</t>
  </si>
  <si>
    <t>89.4 dB</t>
  </si>
  <si>
    <t>61.9 dB(A)</t>
  </si>
  <si>
    <t>63.02 dB</t>
  </si>
  <si>
    <t>The value of the sound power level increases by 3 dB</t>
  </si>
  <si>
    <t>The sound pressure level is always larger than the sound intensity level. The sound intensity level is always smaller or equal than the sound energy density level. The sound speed in air is proportional to the temperature</t>
  </si>
  <si>
    <t>40 dB</t>
  </si>
  <si>
    <t>Policastro Michele</t>
  </si>
  <si>
    <t>2 Pa</t>
  </si>
  <si>
    <t>108 dB</t>
  </si>
  <si>
    <t>85.45 dB</t>
  </si>
  <si>
    <t>62 dB</t>
  </si>
  <si>
    <t>p = 0.316 Pa
v = 0.79 m/s
I = 249.64 W/m2
D =</t>
  </si>
  <si>
    <t>The value of the sound power level increases by 3 dB</t>
  </si>
  <si>
    <t>The sound pressure level is always larger than the sound intensity level. The sound intensity level is always smaller or equal than the sound energy density level. The sound speed in air is proportional to the square root of temperature</t>
  </si>
  <si>
    <t>25 dB</t>
  </si>
  <si>
    <t>Benassi Edoardo</t>
  </si>
  <si>
    <t>2 PA</t>
  </si>
  <si>
    <t>110.9 Pa</t>
  </si>
  <si>
    <t>87.53 dB</t>
  </si>
  <si>
    <t>65.9 dB(A)</t>
  </si>
  <si>
    <t>65.97 dB</t>
  </si>
  <si>
    <t>The value of the sound power level increases by 3 dB. The sound pressure received by the listener doubles</t>
  </si>
  <si>
    <t>The sound pressure level is always larger than the sound intensity level. The sound intensity level is always smaller or equal than the sound energy density level. The sound speed in air is proportional to the temperature</t>
  </si>
  <si>
    <t>40 dB</t>
  </si>
  <si>
    <t>Carei Federico</t>
  </si>
  <si>
    <t>2 Pascal</t>
  </si>
  <si>
    <t>103.5 PA</t>
  </si>
  <si>
    <t>88.5 dB</t>
  </si>
  <si>
    <t>61.9 dB</t>
  </si>
  <si>
    <t>67.97 dB</t>
  </si>
  <si>
    <t>The value of the sound power level increases by 3 dB. The sound pressure received by the listener doubles</t>
  </si>
  <si>
    <t>The sound pressure level is always larger than the sound intensity level. The sound intensity level is always smaller or equal than the sound energy density level. The sound speed in air is proportional to the temperature</t>
  </si>
  <si>
    <t>40 dB</t>
  </si>
  <si>
    <t>Ingaglio Diego</t>
  </si>
  <si>
    <t>2 Pa</t>
  </si>
  <si>
    <t>115 dB</t>
  </si>
  <si>
    <t>88.76 dB</t>
  </si>
  <si>
    <t>70.9 dB(A)</t>
  </si>
  <si>
    <t>65.97 dB(A)</t>
  </si>
  <si>
    <t>p = 0.44 Pa
v =
I = 0.00050 W/m2
D =</t>
  </si>
  <si>
    <t>The value of the sound power level increases by 3 dB. The sound pressure received by the listener doubles</t>
  </si>
  <si>
    <t>The sound pressure level is always larger than the sound intensity level. The sound intensity level is always smaller or equal than the sound energy density level. The sound speed in air is proportional to the temperature</t>
  </si>
  <si>
    <t>40 dB</t>
  </si>
  <si>
    <t>Manfreda Francesco</t>
  </si>
  <si>
    <t>2 Pa</t>
  </si>
  <si>
    <t>110.88 dB</t>
  </si>
  <si>
    <t>116.48 dB</t>
  </si>
  <si>
    <t>65.9 dB(A)</t>
  </si>
  <si>
    <t>67.8 dB(A)</t>
  </si>
  <si>
    <t>Lp = 0.43 nm/s
Lv = 0.43 W/m2
Li = 0.43 Pa
Ld = 0.43 J/m3</t>
  </si>
  <si>
    <t>The value of the sound power level increases by 3 dB</t>
  </si>
  <si>
    <t>The values of the levels in dB of sound pressure. particle velocity. sound intensity and sound energy density are always equal. The sound intensity level is always smaller or equal than the sound energy density level. The sound speed in air is proportional to the temperature</t>
  </si>
  <si>
    <t>40 dB</t>
  </si>
  <si>
    <t>Toure Tiofouet Sokino</t>
  </si>
  <si>
    <t>2 Pa</t>
  </si>
  <si>
    <t>110.882 dB</t>
  </si>
  <si>
    <t>89.76 dB</t>
  </si>
  <si>
    <t>87.93 dB</t>
  </si>
  <si>
    <t>20*(10^4.4)*(10^-6)</t>
  </si>
  <si>
    <t>The value of the sound power level increases by 3 dB</t>
  </si>
  <si>
    <t>The sound pressure level is always larger than the sound intensity level. The sound intensity level is always smaller or equal than the sound energy density level. The sound speed in air is proportional to the temperature</t>
  </si>
  <si>
    <t>10 dB</t>
  </si>
  <si>
    <t>Nzeukang Ngouekam Linda Laura</t>
  </si>
  <si>
    <t>2 Pa</t>
  </si>
  <si>
    <t>120.8278 dB</t>
  </si>
  <si>
    <t>83.53 dB</t>
  </si>
  <si>
    <t>P = 20*10^(-2) Pa</t>
  </si>
  <si>
    <t>The value of the sound power level increases by 3 dB</t>
  </si>
  <si>
    <t>The sound pressure level is always larger than the sound intensity level. The sound intensity level is always smaller or equal than the sound energy density level. The sound speed in air is proportional to the temperature</t>
  </si>
  <si>
    <t>10 dB</t>
  </si>
  <si>
    <t>Mastrangelo Saverio</t>
  </si>
  <si>
    <t>2 Pa</t>
  </si>
  <si>
    <t>103.52 dB</t>
  </si>
  <si>
    <t>87.51 dB</t>
  </si>
  <si>
    <t>75.9 dB</t>
  </si>
  <si>
    <t>0.44 Pa. 0.0005011 W/m^2. 0.005 m/s. 10*10^10 S/m^3</t>
  </si>
  <si>
    <t>The value of the sound power level increases by 3 dB</t>
  </si>
  <si>
    <t>The sound pressure level is always larger than the sound intensity level. The sound intensity level is always smaller or equal than the sound energy density level. The sound speed in air is proportional to the temperature</t>
  </si>
  <si>
    <t>25 dB</t>
  </si>
  <si>
    <t>Neroni Mattia</t>
  </si>
  <si>
    <t>2 Pa</t>
  </si>
  <si>
    <t>113.9 dB</t>
  </si>
  <si>
    <t>88 dB</t>
  </si>
  <si>
    <t>68.9 dB(A)</t>
  </si>
  <si>
    <t>64 dB(A)</t>
  </si>
  <si>
    <t>The value of the sound power level increases by 3 dB. The sound pressure received by the listener doubles</t>
  </si>
  <si>
    <t>The sound pressure level is always larger than the sound intensity level. The sound intensity level is always smaller or equal than the sound energy density level. The sound speed in air is proportional to the temperature</t>
  </si>
  <si>
    <t>40 dB</t>
  </si>
  <si>
    <t>Mazzara Fabio</t>
  </si>
  <si>
    <t>2 Pa</t>
  </si>
  <si>
    <t>110.88 dB</t>
  </si>
  <si>
    <t>83.76 Pa</t>
  </si>
  <si>
    <t>61 dB</t>
  </si>
  <si>
    <t>0.251 Pa. 6.2*10-4 m/s. 0.00015 W/m^2</t>
  </si>
  <si>
    <t>The value of the sound power level increases by 3 dB</t>
  </si>
  <si>
    <t>The sound pressure level is always larger than the sound intensity level. The sound intensity level is always smaller or equal than the sound energy density level. The sound speed in air is constant (340 m/s). The sound speed in air is proportional to the square root of temperature</t>
  </si>
  <si>
    <t>25 dB</t>
  </si>
  <si>
    <t>Monsellato Giulia</t>
  </si>
  <si>
    <t>2 Pa</t>
  </si>
  <si>
    <t>115.6 dB</t>
  </si>
  <si>
    <t>87.54 dB</t>
  </si>
  <si>
    <t>66 dB(A)</t>
  </si>
  <si>
    <t>0.355 Pa. 14.2*10^-3 m/s. 0.0003 W/m^2</t>
  </si>
  <si>
    <t>The value of the sound power level increases by 3 dB</t>
  </si>
  <si>
    <t>The sound pressure level is always larger than the sound intensity level. The sound intensity level is always smaller or equal than the sound energy density level. The sound speed in air is constant (340 m/s). The sound speed in air is proportional to the square root of temperature</t>
  </si>
  <si>
    <t>25 dB</t>
  </si>
  <si>
    <t>Marullo Giovanni Luca</t>
  </si>
  <si>
    <t>2 Pa</t>
  </si>
  <si>
    <t>113 dB</t>
  </si>
  <si>
    <t>87.5 dB</t>
  </si>
  <si>
    <t>60 dB(A)</t>
  </si>
  <si>
    <t>251.79 mPa. 6.2*10^-4 m/s. 0.00015 W/m^2</t>
  </si>
  <si>
    <t>The value of the sound power level increases by 3 dB</t>
  </si>
  <si>
    <t>The sound pressure level is always larger than the sound intensity level. The sound intensity level is always smaller or equal than the sound energy density level. The sound speed in air is constant (340 m/s). The sound speed in air is proportional to the square root of temperature</t>
  </si>
  <si>
    <t>25 dB</t>
  </si>
  <si>
    <t>Zaccaria Giovanni</t>
  </si>
  <si>
    <t>2 Pa</t>
  </si>
  <si>
    <t>112.4 dB</t>
  </si>
  <si>
    <t>88.45 Pa</t>
  </si>
  <si>
    <t>83 dB</t>
  </si>
  <si>
    <t>65 dB</t>
  </si>
  <si>
    <t>0.447 Pa. 15.6*10^-4 m/s. 0.0005 W/m^2</t>
  </si>
  <si>
    <t>The value of the sound power level increases by 3 dB</t>
  </si>
  <si>
    <t>The sound pressure level is always larger than the sound intensity level. The sound intensity level is always smaller or equal than the sound energy density level. The sound speed in air is constant (340 m/s). The sound speed in air is proportional to the square root of temperature</t>
  </si>
  <si>
    <t>25 dB</t>
  </si>
  <si>
    <t>Pecorini Annalisa</t>
  </si>
  <si>
    <t>133.98 Pa</t>
  </si>
  <si>
    <t>7.76 Pa</t>
  </si>
  <si>
    <t>158 Pa</t>
  </si>
  <si>
    <t>The value of the sound power level increases by 3 dB</t>
  </si>
  <si>
    <t>The sound pressure level is always larger than the sound intensity level. The sound intensity level is always smaller or equal than the sound energy density level. The sound speed in air is constant (340 m/s)</t>
  </si>
  <si>
    <t>10 dB</t>
  </si>
  <si>
    <t>Score</t>
  </si>
  <si>
    <t>OnLine Score</t>
  </si>
  <si>
    <t>N.</t>
  </si>
  <si>
    <t>Correct Answer</t>
  </si>
  <si>
    <t>A</t>
  </si>
  <si>
    <t>B</t>
  </si>
  <si>
    <t>C</t>
  </si>
  <si>
    <t>D</t>
  </si>
  <si>
    <t>E</t>
  </si>
  <si>
    <t>F</t>
  </si>
  <si>
    <t>Present</t>
  </si>
  <si>
    <t>Colour Markers</t>
  </si>
  <si>
    <t>Students who only compiled the paper questionnaire</t>
  </si>
  <si>
    <t>Students who compiled the online questionnaire and produced also the paper questionnaire</t>
  </si>
  <si>
    <t>Students who produced TWO COPIES of the paper questionnaire</t>
  </si>
  <si>
    <t>p (Pa) =</t>
  </si>
  <si>
    <t>v (m/s) =</t>
  </si>
  <si>
    <t>I (W/m2) =</t>
  </si>
  <si>
    <t>D (J/m3) =</t>
  </si>
  <si>
    <t>Total Score</t>
  </si>
  <si>
    <t>Max score =</t>
  </si>
  <si>
    <t>over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</si>
</sst>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h:mm:ss"/>
    <numFmt numFmtId="165" formatCode="0.0"/>
  </numFmts>
  <fonts count="8" x14ac:knownFonts="1">
    <font>
      <sz val="10"/>
      <name val="Arial"/>
    </font>
    <font>
      <sz val="10"/>
      <name val="Arial"/>
      <family val="2"/>
    </font>
    <font>
      <u/>
      <sz val="10"/>
      <color theme="10"/>
      <name val="Arial"/>
      <family val="2"/>
    </font>
    <font>
      <u/>
      <sz val="10"/>
      <color theme="11"/>
      <name val="Arial"/>
      <family val="2"/>
    </font>
    <font>
      <sz val="10"/>
      <color rgb="FFFF0000"/>
      <name val="Arial"/>
      <family val="2"/>
    </font>
    <font>
      <sz val="10"/>
      <color rgb="FF0000FF"/>
      <name val="Arial"/>
      <family val="2"/>
    </font>
    <font>
      <sz val="10"/>
      <color rgb="FF008000"/>
      <name val="Arial"/>
      <family val="2"/>
    </font>
    <font>
      <b/>
      <sz val="10"/>
      <name val="Arial"/>
    </font>
  </fonts>
  <fills count="9">
    <fill>
      <patternFill patternType="none"/>
    </fill>
    <fill>
      <patternFill patternType="gray125"/>
    </fill>
    <fill>
      <patternFill patternType="solid">
        <fgColor rgb="FFFFFF00"/>
        <bgColor indexed="64"/>
      </patternFill>
    </fill>
    <fill>
      <patternFill patternType="solid">
        <fgColor rgb="FFFF8000"/>
        <bgColor indexed="64"/>
      </patternFill>
    </fill>
    <fill>
      <patternFill patternType="solid">
        <fgColor rgb="FFCCFFCC"/>
        <bgColor indexed="64"/>
      </patternFill>
    </fill>
    <fill>
      <patternFill patternType="solid">
        <fgColor theme="4" tint="0.79998168889431442"/>
        <bgColor indexed="64"/>
      </patternFill>
    </fill>
    <fill>
      <patternFill patternType="solid">
        <fgColor theme="6" tint="-0.249977111117893"/>
        <bgColor indexed="64"/>
      </patternFill>
    </fill>
    <fill>
      <patternFill patternType="solid">
        <fgColor rgb="FFFF0000"/>
        <bgColor indexed="64"/>
      </patternFill>
    </fill>
    <fill>
      <patternFill patternType="solid">
        <fgColor rgb="FFFF6600"/>
        <bgColor indexed="64"/>
      </patternFill>
    </fill>
  </fills>
  <borders count="10">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129">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55">
    <xf numFmtId="0" fontId="0" fillId="0" borderId="0" xfId="0"/>
    <xf numFmtId="0" fontId="4" fillId="0" borderId="0" xfId="0" applyFont="1" applyAlignment="1">
      <alignment horizontal="center"/>
    </xf>
    <xf numFmtId="0" fontId="0" fillId="0" borderId="0" xfId="0" applyAlignment="1">
      <alignment horizontal="center"/>
    </xf>
    <xf numFmtId="0" fontId="5" fillId="0" borderId="0" xfId="0" applyFont="1" applyAlignment="1">
      <alignment wrapText="1"/>
    </xf>
    <xf numFmtId="0" fontId="0" fillId="8" borderId="0" xfId="0" applyFill="1"/>
    <xf numFmtId="0" fontId="0" fillId="2" borderId="0" xfId="0" applyFill="1"/>
    <xf numFmtId="0" fontId="0" fillId="2" borderId="0" xfId="0" applyFill="1" applyAlignment="1">
      <alignment horizontal="center"/>
    </xf>
    <xf numFmtId="0" fontId="0" fillId="4" borderId="0" xfId="0" applyFill="1"/>
    <xf numFmtId="0" fontId="0" fillId="8" borderId="0" xfId="0" applyFill="1" applyAlignment="1">
      <alignment horizontal="left"/>
    </xf>
    <xf numFmtId="0" fontId="0" fillId="2" borderId="0" xfId="0" applyFill="1" applyAlignment="1">
      <alignment horizontal="left"/>
    </xf>
    <xf numFmtId="0" fontId="0" fillId="4" borderId="0" xfId="0" applyFill="1" applyAlignment="1">
      <alignment horizontal="left"/>
    </xf>
    <xf numFmtId="0" fontId="0" fillId="8" borderId="0" xfId="0" applyFill="1" applyAlignment="1">
      <alignment horizontal="center"/>
    </xf>
    <xf numFmtId="0" fontId="0" fillId="4" borderId="0" xfId="0" applyFill="1" applyAlignment="1">
      <alignment horizontal="center"/>
    </xf>
    <xf numFmtId="0" fontId="7" fillId="0" borderId="0" xfId="0" applyFont="1" applyAlignment="1">
      <alignment horizontal="left"/>
    </xf>
    <xf numFmtId="0" fontId="5" fillId="0" borderId="1" xfId="0" applyFont="1" applyBorder="1" applyAlignment="1">
      <alignment horizontal="center" wrapText="1"/>
    </xf>
    <xf numFmtId="0" fontId="5" fillId="0" borderId="2" xfId="0" applyFont="1" applyBorder="1" applyAlignment="1">
      <alignment horizontal="center" wrapText="1"/>
    </xf>
    <xf numFmtId="0" fontId="5" fillId="0" borderId="2" xfId="0" applyFont="1" applyBorder="1" applyAlignment="1">
      <alignment wrapText="1"/>
    </xf>
    <xf numFmtId="0" fontId="5" fillId="7" borderId="2" xfId="0" applyFont="1" applyFill="1" applyBorder="1" applyAlignment="1">
      <alignment horizontal="center" wrapText="1"/>
    </xf>
    <xf numFmtId="0" fontId="5" fillId="6" borderId="2" xfId="0" applyFont="1" applyFill="1" applyBorder="1" applyAlignment="1">
      <alignment horizontal="center" wrapText="1"/>
    </xf>
    <xf numFmtId="0" fontId="5" fillId="7" borderId="2" xfId="0" applyFont="1" applyFill="1" applyBorder="1" applyAlignment="1">
      <alignment wrapText="1"/>
    </xf>
    <xf numFmtId="0" fontId="5" fillId="6" borderId="2" xfId="0" applyFont="1" applyFill="1" applyBorder="1" applyAlignment="1">
      <alignment wrapText="1"/>
    </xf>
    <xf numFmtId="0" fontId="5" fillId="0" borderId="3" xfId="0" applyFont="1" applyBorder="1" applyAlignment="1">
      <alignment horizontal="center" wrapText="1"/>
    </xf>
    <xf numFmtId="0" fontId="0" fillId="0" borderId="4" xfId="0" applyBorder="1" applyAlignment="1">
      <alignment horizontal="center"/>
    </xf>
    <xf numFmtId="164" fontId="1" fillId="0" borderId="5" xfId="0" applyNumberFormat="1" applyFont="1" applyBorder="1" applyAlignment="1">
      <alignment horizontal="center"/>
    </xf>
    <xf numFmtId="0" fontId="1" fillId="0" borderId="5" xfId="0" applyFont="1" applyBorder="1" applyAlignment="1"/>
    <xf numFmtId="0" fontId="1" fillId="0" borderId="5" xfId="0" applyFont="1" applyBorder="1" applyAlignment="1">
      <alignment horizontal="center"/>
    </xf>
    <xf numFmtId="0" fontId="4" fillId="5" borderId="5" xfId="0" applyFont="1" applyFill="1" applyBorder="1" applyAlignment="1">
      <alignment horizontal="center"/>
    </xf>
    <xf numFmtId="0" fontId="0" fillId="0" borderId="5" xfId="0" applyFont="1" applyBorder="1" applyAlignment="1"/>
    <xf numFmtId="0" fontId="6" fillId="0" borderId="5" xfId="0" applyFont="1" applyBorder="1" applyAlignment="1">
      <alignment horizontal="center"/>
    </xf>
    <xf numFmtId="0" fontId="1" fillId="2" borderId="5" xfId="0" applyFont="1" applyFill="1" applyBorder="1" applyAlignment="1"/>
    <xf numFmtId="165" fontId="6" fillId="0" borderId="5" xfId="0" applyNumberFormat="1" applyFont="1" applyBorder="1" applyAlignment="1">
      <alignment horizontal="center"/>
    </xf>
    <xf numFmtId="0" fontId="0" fillId="0" borderId="5" xfId="0" applyBorder="1"/>
    <xf numFmtId="0" fontId="0" fillId="0" borderId="6" xfId="0" applyBorder="1" applyAlignment="1">
      <alignment horizontal="center"/>
    </xf>
    <xf numFmtId="0" fontId="1" fillId="2" borderId="5" xfId="0" applyFont="1" applyFill="1" applyBorder="1" applyAlignment="1">
      <alignment horizontal="center"/>
    </xf>
    <xf numFmtId="0" fontId="1" fillId="0" borderId="5" xfId="0" applyFont="1" applyFill="1" applyBorder="1" applyAlignment="1"/>
    <xf numFmtId="0" fontId="0" fillId="2" borderId="5" xfId="0" quotePrefix="1" applyFont="1" applyFill="1" applyBorder="1" applyAlignment="1"/>
    <xf numFmtId="0" fontId="0" fillId="2" borderId="5" xfId="0" applyFont="1" applyFill="1" applyBorder="1" applyAlignment="1"/>
    <xf numFmtId="0" fontId="1" fillId="4" borderId="5" xfId="0" applyFont="1" applyFill="1" applyBorder="1" applyAlignment="1"/>
    <xf numFmtId="0" fontId="1" fillId="4" borderId="5" xfId="0" applyFont="1" applyFill="1" applyBorder="1" applyAlignment="1">
      <alignment horizontal="center"/>
    </xf>
    <xf numFmtId="0" fontId="1" fillId="3" borderId="5" xfId="0" applyFont="1" applyFill="1" applyBorder="1" applyAlignment="1"/>
    <xf numFmtId="0" fontId="1" fillId="3" borderId="5" xfId="0" applyFont="1" applyFill="1" applyBorder="1" applyAlignment="1">
      <alignment horizontal="center"/>
    </xf>
    <xf numFmtId="0" fontId="0" fillId="0" borderId="7" xfId="0" applyBorder="1" applyAlignment="1">
      <alignment horizontal="center"/>
    </xf>
    <xf numFmtId="164" fontId="1" fillId="0" borderId="8" xfId="0" applyNumberFormat="1" applyFont="1" applyBorder="1" applyAlignment="1">
      <alignment horizontal="center"/>
    </xf>
    <xf numFmtId="0" fontId="1" fillId="0" borderId="8" xfId="0" applyFont="1" applyBorder="1" applyAlignment="1">
      <alignment horizontal="center"/>
    </xf>
    <xf numFmtId="0" fontId="4" fillId="5" borderId="8" xfId="0" applyFont="1" applyFill="1" applyBorder="1" applyAlignment="1">
      <alignment horizontal="center"/>
    </xf>
    <xf numFmtId="0" fontId="1" fillId="0" borderId="8" xfId="0" applyFont="1" applyBorder="1" applyAlignment="1"/>
    <xf numFmtId="0" fontId="6" fillId="0" borderId="8" xfId="0" applyFont="1" applyBorder="1" applyAlignment="1">
      <alignment horizontal="center"/>
    </xf>
    <xf numFmtId="165" fontId="6" fillId="0" borderId="8" xfId="0" applyNumberFormat="1" applyFont="1" applyBorder="1" applyAlignment="1">
      <alignment horizontal="center"/>
    </xf>
    <xf numFmtId="0" fontId="0" fillId="0" borderId="8" xfId="0" applyBorder="1"/>
    <xf numFmtId="0" fontId="0" fillId="0" borderId="9" xfId="0" applyBorder="1" applyAlignment="1">
      <alignment horizontal="center"/>
    </xf>
    <xf numFmtId="0" fontId="1" fillId="2" borderId="8" xfId="0" applyFont="1" applyFill="1" applyBorder="1" applyAlignment="1"/>
    <xf numFmtId="0" fontId="1" fillId="2" borderId="8" xfId="0" applyFont="1" applyFill="1" applyBorder="1" applyAlignment="1">
      <alignment horizontal="center"/>
    </xf>
    <xf numFmtId="0" fontId="0" fillId="2" borderId="6" xfId="0" applyFill="1" applyBorder="1" applyAlignment="1">
      <alignment horizontal="center"/>
    </xf>
    <xf numFmtId="0" fontId="0" fillId="4" borderId="6" xfId="0" applyFill="1" applyBorder="1" applyAlignment="1">
      <alignment horizontal="center"/>
    </xf>
    <xf numFmtId="0" fontId="0" fillId="4" borderId="4" xfId="0" applyFill="1" applyBorder="1" applyAlignment="1">
      <alignment horizontal="center"/>
    </xf>
  </cellXfs>
  <cellStyles count="12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42</xdr:col>
      <xdr:colOff>1231900</xdr:colOff>
      <xdr:row>58</xdr:row>
      <xdr:rowOff>127000</xdr:rowOff>
    </xdr:to>
    <xdr:sp macro="" textlink="">
      <xdr:nvSpPr>
        <xdr:cNvPr id="1049" name="Rectangle 25" hidden="1"/>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212"/>
  <sheetViews>
    <sheetView tabSelected="1" workbookViewId="0">
      <pane ySplit="1" topLeftCell="A2" activePane="bottomLeft" state="frozen"/>
      <selection pane="bottomLeft"/>
    </sheetView>
  </sheetViews>
  <sheetFormatPr baseColWidth="10" defaultColWidth="14.5" defaultRowHeight="15.75" customHeight="1" x14ac:dyDescent="0"/>
  <cols>
    <col min="1" max="1" width="4.1640625" style="2" customWidth="1"/>
    <col min="2" max="2" width="17.6640625" style="2" customWidth="1"/>
    <col min="3" max="3" width="21.5" customWidth="1"/>
    <col min="4" max="4" width="7.33203125" style="2" customWidth="1"/>
    <col min="5" max="5" width="9" style="2" customWidth="1"/>
    <col min="6" max="11" width="2.6640625" style="2" customWidth="1"/>
    <col min="12" max="12" width="7.1640625" style="1" customWidth="1"/>
    <col min="13" max="13" width="9.33203125" customWidth="1"/>
    <col min="14" max="21" width="2.83203125" style="2" customWidth="1"/>
    <col min="22" max="22" width="5.83203125" customWidth="1"/>
    <col min="23" max="23" width="10" customWidth="1"/>
    <col min="24" max="28" width="2.6640625" customWidth="1"/>
    <col min="29" max="29" width="6" customWidth="1"/>
    <col min="30" max="30" width="8.83203125" customWidth="1"/>
    <col min="31" max="31" width="5.83203125" style="1" customWidth="1"/>
    <col min="32" max="32" width="9" customWidth="1"/>
    <col min="33" max="33" width="6.33203125" style="1" customWidth="1"/>
    <col min="34" max="34" width="11.6640625" customWidth="1"/>
    <col min="35" max="35" width="7.33203125" customWidth="1"/>
    <col min="36" max="36" width="8" customWidth="1"/>
    <col min="37" max="37" width="12" customWidth="1"/>
    <col min="38" max="38" width="7.1640625" customWidth="1"/>
    <col min="39" max="39" width="7.83203125" customWidth="1"/>
    <col min="40" max="40" width="9.33203125" customWidth="1"/>
    <col min="41" max="41" width="7.1640625" customWidth="1"/>
    <col min="42" max="42" width="6.83203125" customWidth="1"/>
    <col min="43" max="43" width="21.5" customWidth="1"/>
    <col min="44" max="44" width="7" style="2" customWidth="1"/>
    <col min="45" max="45" width="8.33203125" style="2" customWidth="1"/>
    <col min="46" max="46" width="20.5" customWidth="1"/>
    <col min="47" max="47" width="9.33203125" customWidth="1"/>
    <col min="48" max="48" width="8.33203125" customWidth="1"/>
    <col min="49" max="49" width="9.1640625" customWidth="1"/>
    <col min="50" max="50" width="9.33203125" customWidth="1"/>
    <col min="51" max="51" width="6.83203125" customWidth="1"/>
    <col min="52" max="52" width="10.6640625" customWidth="1"/>
    <col min="53" max="53" width="11.1640625" customWidth="1"/>
    <col min="54" max="54" width="3.33203125" customWidth="1"/>
    <col min="55" max="55" width="4.6640625" customWidth="1"/>
    <col min="56" max="56" width="3.33203125" customWidth="1"/>
  </cols>
  <sheetData>
    <row r="1" spans="1:56" s="3" customFormat="1" ht="94" customHeight="1">
      <c r="A1" s="14" t="s">
        <v>1928</v>
      </c>
      <c r="B1" s="15" t="s">
        <v>0</v>
      </c>
      <c r="C1" s="16" t="s">
        <v>1</v>
      </c>
      <c r="D1" s="15" t="s">
        <v>1936</v>
      </c>
      <c r="E1" s="15" t="s">
        <v>2</v>
      </c>
      <c r="F1" s="15" t="s">
        <v>1930</v>
      </c>
      <c r="G1" s="15" t="s">
        <v>1931</v>
      </c>
      <c r="H1" s="15" t="s">
        <v>1932</v>
      </c>
      <c r="I1" s="15" t="s">
        <v>1933</v>
      </c>
      <c r="J1" s="15" t="s">
        <v>1934</v>
      </c>
      <c r="K1" s="15" t="s">
        <v>1935</v>
      </c>
      <c r="L1" s="15" t="s">
        <v>1927</v>
      </c>
      <c r="M1" s="16" t="s">
        <v>10</v>
      </c>
      <c r="N1" s="17">
        <v>1</v>
      </c>
      <c r="O1" s="17">
        <v>2</v>
      </c>
      <c r="P1" s="18">
        <v>3</v>
      </c>
      <c r="Q1" s="18">
        <v>4</v>
      </c>
      <c r="R1" s="17">
        <v>5</v>
      </c>
      <c r="S1" s="17">
        <v>6</v>
      </c>
      <c r="T1" s="18">
        <v>7</v>
      </c>
      <c r="U1" s="17">
        <v>8</v>
      </c>
      <c r="V1" s="16" t="s">
        <v>1926</v>
      </c>
      <c r="W1" s="16" t="s">
        <v>9</v>
      </c>
      <c r="X1" s="19">
        <v>1</v>
      </c>
      <c r="Y1" s="19">
        <v>2</v>
      </c>
      <c r="Z1" s="20">
        <v>3</v>
      </c>
      <c r="AA1" s="19">
        <v>4</v>
      </c>
      <c r="AB1" s="20">
        <v>5</v>
      </c>
      <c r="AC1" s="16" t="s">
        <v>1926</v>
      </c>
      <c r="AD1" s="16" t="s">
        <v>11</v>
      </c>
      <c r="AE1" s="15" t="s">
        <v>1926</v>
      </c>
      <c r="AF1" s="16" t="s">
        <v>3</v>
      </c>
      <c r="AG1" s="15" t="s">
        <v>1926</v>
      </c>
      <c r="AH1" s="16" t="s">
        <v>4</v>
      </c>
      <c r="AI1" s="15" t="s">
        <v>1929</v>
      </c>
      <c r="AJ1" s="15" t="s">
        <v>1926</v>
      </c>
      <c r="AK1" s="16" t="s">
        <v>5</v>
      </c>
      <c r="AL1" s="15" t="s">
        <v>1929</v>
      </c>
      <c r="AM1" s="15" t="s">
        <v>1926</v>
      </c>
      <c r="AN1" s="16" t="s">
        <v>6</v>
      </c>
      <c r="AO1" s="15" t="s">
        <v>1929</v>
      </c>
      <c r="AP1" s="15" t="s">
        <v>1926</v>
      </c>
      <c r="AQ1" s="16" t="s">
        <v>7</v>
      </c>
      <c r="AR1" s="15" t="s">
        <v>1929</v>
      </c>
      <c r="AS1" s="15" t="s">
        <v>1926</v>
      </c>
      <c r="AT1" s="16" t="s">
        <v>8</v>
      </c>
      <c r="AU1" s="16" t="s">
        <v>1941</v>
      </c>
      <c r="AV1" s="16" t="s">
        <v>1942</v>
      </c>
      <c r="AW1" s="16" t="s">
        <v>1943</v>
      </c>
      <c r="AX1" s="16" t="s">
        <v>1944</v>
      </c>
      <c r="AY1" s="15" t="s">
        <v>1926</v>
      </c>
      <c r="AZ1" s="21" t="s">
        <v>1945</v>
      </c>
      <c r="BA1" s="3" t="s">
        <v>1946</v>
      </c>
      <c r="BB1" s="3">
        <v>10</v>
      </c>
      <c r="BC1" s="3" t="s">
        <v>1947</v>
      </c>
      <c r="BD1" s="3">
        <v>14</v>
      </c>
    </row>
    <row r="2" spans="1:56" ht="15.75" customHeight="1">
      <c r="A2" s="54">
        <v>1</v>
      </c>
      <c r="B2" s="23">
        <v>41922.751345972225</v>
      </c>
      <c r="C2" s="24" t="s">
        <v>338</v>
      </c>
      <c r="D2" s="25"/>
      <c r="E2" s="25">
        <v>254787</v>
      </c>
      <c r="F2" s="25">
        <f>INT(E2/100000)</f>
        <v>2</v>
      </c>
      <c r="G2" s="25">
        <f>INT(($E2-100000*F2)/10000)</f>
        <v>5</v>
      </c>
      <c r="H2" s="25">
        <f>INT(($E2-100000*F2-10000*G2)/1000)</f>
        <v>4</v>
      </c>
      <c r="I2" s="25">
        <f>INT(($E2-100000*$F2-10000*$G2-1000*$H2)/100)</f>
        <v>7</v>
      </c>
      <c r="J2" s="25">
        <f>INT(($E2-100000*$F2-10000*$G2-1000*$H2-100*$I2)/10)</f>
        <v>8</v>
      </c>
      <c r="K2" s="25">
        <f>INT(($E2-100000*$F2-10000*$G2-1000*$H2-100*$I2-10*$J2))</f>
        <v>7</v>
      </c>
      <c r="L2" s="26">
        <v>2</v>
      </c>
      <c r="M2" s="24" t="s">
        <v>346</v>
      </c>
      <c r="N2" s="28">
        <f>IF(ISERROR(FIND("larger than the sound intensity level",M2,1)),0,-1)</f>
        <v>-1</v>
      </c>
      <c r="O2" s="28">
        <f>IF(ISERROR(FIND("are always equal",$M2,1)),0,-1)</f>
        <v>0</v>
      </c>
      <c r="P2" s="28">
        <f>IF(ISERROR(FIND("is always smaller or equal than the sound energy density level",$M2,1)),0,1)</f>
        <v>1</v>
      </c>
      <c r="Q2" s="28">
        <f>IF(ISERROR(FIND("is the energetic average beween",$M2,1)),0,1)</f>
        <v>0</v>
      </c>
      <c r="R2" s="28">
        <f>IF(ISERROR(FIND("is constant (340 m/s)",$M2,1)),0,-1)</f>
        <v>0</v>
      </c>
      <c r="S2" s="28">
        <f>IF(ISERROR(FIND("is proportional to the temperature",$M2,1)),0,-1)</f>
        <v>0</v>
      </c>
      <c r="T2" s="28">
        <f>IF(ISERROR(FIND("is proportional to the square root ",$M2,1)),0,1)</f>
        <v>1</v>
      </c>
      <c r="U2" s="28">
        <f>IF(ISERROR(FIND("depends on the sound level",$M2,1)),0,-1)</f>
        <v>0</v>
      </c>
      <c r="V2" s="26">
        <f>SUM(N2:U2)</f>
        <v>1</v>
      </c>
      <c r="W2" s="24" t="s">
        <v>345</v>
      </c>
      <c r="X2" s="28">
        <f>IF(ISERROR(FIND("power level doubles",$W2,1)),0,-1)</f>
        <v>-1</v>
      </c>
      <c r="Y2" s="28">
        <f>IF(ISERROR(FIND("power level increases by 6 dB",$W2,1)),0,-1)</f>
        <v>0</v>
      </c>
      <c r="Z2" s="28">
        <f>IF(ISERROR(FIND("power level increases by 3 dB",$W2,1)),0,1)</f>
        <v>1</v>
      </c>
      <c r="AA2" s="28">
        <f>IF(ISERROR(FIND("by the listener doubles",$W2,1)),0,-1)</f>
        <v>0</v>
      </c>
      <c r="AB2" s="28">
        <f>IF(ISERROR(FIND("by a factor 1.41",$W2,1)),0,1)</f>
        <v>0</v>
      </c>
      <c r="AC2" s="26">
        <f>SUM(X2:AB2)</f>
        <v>0</v>
      </c>
      <c r="AD2" s="25" t="s">
        <v>347</v>
      </c>
      <c r="AE2" s="26">
        <f>IF(EXACT(AD2,"25 dB"),1,IF(AD2="",0,-1))</f>
        <v>1</v>
      </c>
      <c r="AF2" s="24" t="s">
        <v>339</v>
      </c>
      <c r="AG2" s="26">
        <f>IF(EXACT(AF2,"2 Pa"),1,IF(AF2="",0,-1))</f>
        <v>1</v>
      </c>
      <c r="AH2" s="24" t="s">
        <v>340</v>
      </c>
      <c r="AI2" s="30">
        <f>20*LOG10((3+K2)/0.00002)</f>
        <v>113.97940008672037</v>
      </c>
      <c r="AJ2" s="26">
        <f>IF(AH2="",0,IF(EXACT(RIGHT(AH2,2),"dB"),IF(ABS(VALUE(LEFT(AH2,FIND(" ",AH2,1)))-AI2)&lt;=0.5,1,-1),-1))</f>
        <v>1</v>
      </c>
      <c r="AK2" s="24" t="s">
        <v>341</v>
      </c>
      <c r="AL2" s="30">
        <f>10*LOG10(10^((80+J2)/10)+10^((78+I2)/10))</f>
        <v>89.764348624364857</v>
      </c>
      <c r="AM2" s="26">
        <f>IF(AK2="",0,IF(EXACT(RIGHT(AK2,2),"dB"),IF(ABS(VALUE(LEFT(AK2,FIND(" ",AK2,1)))-AL2)&lt;=0.5,1,-1),-1))</f>
        <v>1</v>
      </c>
      <c r="AN2" s="24" t="s">
        <v>342</v>
      </c>
      <c r="AO2" s="28" t="str">
        <f>TEXT(78+K2-16.1,"0.0")</f>
        <v>68.9</v>
      </c>
      <c r="AP2" s="26">
        <f>IF(AN2="",0,IF(EXACT(RIGHT(AN2,5),"dB(A)"),IF(ABS(VALUE(LEFT(AN2,FIND(" ",AN2,1)))-AO2)&lt;=0.5,1,-1),-1))</f>
        <v>1</v>
      </c>
      <c r="AQ2" s="27" t="s">
        <v>343</v>
      </c>
      <c r="AR2" s="28">
        <f>60+I2-0.5</f>
        <v>66.5</v>
      </c>
      <c r="AS2" s="26">
        <f>IF(AQ2="",0,IF(EXACT(RIGHT(AQ2,5),"dB(A)"),IF(ABS(VALUE(LEFT(AQ2,FIND(" ",AQ2,1)))-AR2)&lt;=0.5,1,-1),-1))</f>
        <v>1</v>
      </c>
      <c r="AT2" s="24" t="s">
        <v>344</v>
      </c>
      <c r="AU2" s="31">
        <f>0.00002*10^((80+J2)/20)</f>
        <v>0.50237728630191725</v>
      </c>
      <c r="AV2" s="31">
        <f>AU2/400</f>
        <v>1.2559432157547932E-3</v>
      </c>
      <c r="AW2" s="31">
        <f>AU2*AV2</f>
        <v>6.3095734448019635E-4</v>
      </c>
      <c r="AX2" s="31">
        <f>AW2/340</f>
        <v>1.8557568955299893E-6</v>
      </c>
      <c r="AY2" s="26">
        <v>1</v>
      </c>
      <c r="AZ2" s="52">
        <f>L2+V2+AC2+AE2+AG2+AJ2+AM2+AP2+AS2+AY2</f>
        <v>10</v>
      </c>
    </row>
    <row r="3" spans="1:56" ht="15.75" customHeight="1">
      <c r="A3" s="54">
        <v>2</v>
      </c>
      <c r="B3" s="23">
        <v>41922.752163356483</v>
      </c>
      <c r="C3" s="29" t="s">
        <v>466</v>
      </c>
      <c r="D3" s="33">
        <v>1</v>
      </c>
      <c r="E3" s="25">
        <v>232597</v>
      </c>
      <c r="F3" s="25">
        <f>INT(E3/100000)</f>
        <v>2</v>
      </c>
      <c r="G3" s="25">
        <f>INT(($E3-100000*F3)/10000)</f>
        <v>3</v>
      </c>
      <c r="H3" s="25">
        <f>INT(($E3-100000*F3-10000*G3)/1000)</f>
        <v>2</v>
      </c>
      <c r="I3" s="25">
        <f>INT(($E3-100000*$F3-10000*$G3-1000*$H3)/100)</f>
        <v>5</v>
      </c>
      <c r="J3" s="25">
        <f>INT(($E3-100000*$F3-10000*$G3-1000*$H3-100*$I3)/10)</f>
        <v>9</v>
      </c>
      <c r="K3" s="25">
        <f>INT(($E3-100000*$F3-10000*$G3-1000*$H3-100*$I3-10*$J3))</f>
        <v>7</v>
      </c>
      <c r="L3" s="26">
        <v>2</v>
      </c>
      <c r="M3" s="24" t="s">
        <v>474</v>
      </c>
      <c r="N3" s="28">
        <f>IF(ISERROR(FIND("larger than the sound intensity level",M3,1)),0,-1)</f>
        <v>-1</v>
      </c>
      <c r="O3" s="28">
        <f>IF(ISERROR(FIND("are always equal",$M3,1)),0,-1)</f>
        <v>0</v>
      </c>
      <c r="P3" s="28">
        <f>IF(ISERROR(FIND("is always smaller or equal than the sound energy density level",$M3,1)),0,1)</f>
        <v>1</v>
      </c>
      <c r="Q3" s="28">
        <f>IF(ISERROR(FIND("is the energetic average beween",$M3,1)),0,1)</f>
        <v>0</v>
      </c>
      <c r="R3" s="28">
        <f>IF(ISERROR(FIND("is constant (340 m/s)",$M3,1)),0,-1)</f>
        <v>-1</v>
      </c>
      <c r="S3" s="28">
        <f>IF(ISERROR(FIND("is proportional to the temperature",$M3,1)),0,-1)</f>
        <v>0</v>
      </c>
      <c r="T3" s="28">
        <f>IF(ISERROR(FIND("is proportional to the square root ",$M3,1)),0,1)</f>
        <v>1</v>
      </c>
      <c r="U3" s="28">
        <f>IF(ISERROR(FIND("depends on the sound level",$M3,1)),0,-1)</f>
        <v>0</v>
      </c>
      <c r="V3" s="26">
        <f>SUM(N3:U3)</f>
        <v>0</v>
      </c>
      <c r="W3" s="24" t="s">
        <v>473</v>
      </c>
      <c r="X3" s="28">
        <f>IF(ISERROR(FIND("power level doubles",$W3,1)),0,-1)</f>
        <v>0</v>
      </c>
      <c r="Y3" s="28">
        <f>IF(ISERROR(FIND("power level increases by 6 dB",$W3,1)),0,-1)</f>
        <v>0</v>
      </c>
      <c r="Z3" s="28">
        <f>IF(ISERROR(FIND("power level increases by 3 dB",$W3,1)),0,1)</f>
        <v>1</v>
      </c>
      <c r="AA3" s="28">
        <f>IF(ISERROR(FIND("by the listener doubles",$W3,1)),0,-1)</f>
        <v>0</v>
      </c>
      <c r="AB3" s="28">
        <f>IF(ISERROR(FIND("by a factor 1.41",$W3,1)),0,1)</f>
        <v>0</v>
      </c>
      <c r="AC3" s="26">
        <f>SUM(X3:AB3)</f>
        <v>1</v>
      </c>
      <c r="AD3" s="25" t="s">
        <v>475</v>
      </c>
      <c r="AE3" s="26">
        <f>IF(EXACT(AD3,"25 dB"),1,IF(AD3="",0,-1))</f>
        <v>1</v>
      </c>
      <c r="AF3" s="24" t="s">
        <v>467</v>
      </c>
      <c r="AG3" s="26">
        <f>IF(EXACT(AF3,"2 Pa"),1,IF(AF3="",0,-1))</f>
        <v>1</v>
      </c>
      <c r="AH3" s="24" t="s">
        <v>468</v>
      </c>
      <c r="AI3" s="30">
        <f>20*LOG10((3+K3)/0.00002)</f>
        <v>113.97940008672037</v>
      </c>
      <c r="AJ3" s="26">
        <f>IF(AH3="",0,IF(EXACT(RIGHT(AH3,2),"dB"),IF(ABS(VALUE(LEFT(AH3,FIND(" ",AH3,1)))-AI3)&lt;=0.5,1,-1),-1))</f>
        <v>1</v>
      </c>
      <c r="AK3" s="24" t="s">
        <v>469</v>
      </c>
      <c r="AL3" s="30">
        <f>10*LOG10(10^((80+J3)/10)+10^((78+I3)/10))</f>
        <v>89.973227937086975</v>
      </c>
      <c r="AM3" s="26">
        <f>IF(AK3="",0,IF(EXACT(RIGHT(AK3,2),"dB"),IF(ABS(VALUE(LEFT(AK3,FIND(" ",AK3,1)))-AL3)&lt;=0.5,1,-1),-1))</f>
        <v>1</v>
      </c>
      <c r="AN3" s="24" t="s">
        <v>470</v>
      </c>
      <c r="AO3" s="28" t="str">
        <f>TEXT(78+K3-16.1,"0.0")</f>
        <v>68.9</v>
      </c>
      <c r="AP3" s="26">
        <f>IF(AN3="",0,IF(EXACT(RIGHT(AN3,5),"dB(A)"),IF(ABS(VALUE(LEFT(AN3,FIND(" ",AN3,1)))-AO3)&lt;=0.5,1,-1),-1))</f>
        <v>1</v>
      </c>
      <c r="AQ3" s="24" t="s">
        <v>471</v>
      </c>
      <c r="AR3" s="28">
        <f>60+I3-0.5</f>
        <v>64.5</v>
      </c>
      <c r="AS3" s="26">
        <f>IF(AQ3="",0,IF(EXACT(RIGHT(AQ3,5),"dB(A)"),IF(ABS(VALUE(LEFT(AQ3,FIND(" ",AQ3,1)))-AR3)&lt;=0.5,1,-1),-1))</f>
        <v>1</v>
      </c>
      <c r="AT3" s="24" t="s">
        <v>472</v>
      </c>
      <c r="AU3" s="31">
        <f>0.00002*10^((80+J3)/20)</f>
        <v>0.56367658625289196</v>
      </c>
      <c r="AV3" s="31">
        <f>AU3/400</f>
        <v>1.40919146563223E-3</v>
      </c>
      <c r="AW3" s="31">
        <f>AU3*AV3</f>
        <v>7.9432823472428489E-4</v>
      </c>
      <c r="AX3" s="31">
        <f>AW3/340</f>
        <v>2.3362595138949555E-6</v>
      </c>
      <c r="AY3" s="26">
        <v>1</v>
      </c>
      <c r="AZ3" s="52">
        <f>L3+V3+AC3+AE3+AG3+AJ3+AM3+AP3+AS3+AY3</f>
        <v>10</v>
      </c>
    </row>
    <row r="4" spans="1:56" ht="15.75" customHeight="1">
      <c r="A4" s="54">
        <v>3</v>
      </c>
      <c r="B4" s="23">
        <v>41922.752845833333</v>
      </c>
      <c r="C4" s="24" t="s">
        <v>817</v>
      </c>
      <c r="D4" s="25"/>
      <c r="E4" s="25">
        <v>105709</v>
      </c>
      <c r="F4" s="25">
        <f>INT(E4/100000)</f>
        <v>1</v>
      </c>
      <c r="G4" s="25">
        <f>INT(($E4-100000*F4)/10000)</f>
        <v>0</v>
      </c>
      <c r="H4" s="25">
        <f>INT(($E4-100000*F4-10000*G4)/1000)</f>
        <v>5</v>
      </c>
      <c r="I4" s="25">
        <f>INT(($E4-100000*$F4-10000*$G4-1000*$H4)/100)</f>
        <v>7</v>
      </c>
      <c r="J4" s="25">
        <f>INT(($E4-100000*$F4-10000*$G4-1000*$H4-100*$I4)/10)</f>
        <v>0</v>
      </c>
      <c r="K4" s="25">
        <f>INT(($E4-100000*$F4-10000*$G4-1000*$H4-100*$I4-10*$J4))</f>
        <v>9</v>
      </c>
      <c r="L4" s="26">
        <v>2</v>
      </c>
      <c r="M4" s="24" t="s">
        <v>825</v>
      </c>
      <c r="N4" s="28">
        <f>IF(ISERROR(FIND("larger than the sound intensity level",M4,1)),0,-1)</f>
        <v>0</v>
      </c>
      <c r="O4" s="28">
        <f>IF(ISERROR(FIND("are always equal",$M4,1)),0,-1)</f>
        <v>0</v>
      </c>
      <c r="P4" s="28">
        <f>IF(ISERROR(FIND("is always smaller or equal than the sound energy density level",$M4,1)),0,1)</f>
        <v>0</v>
      </c>
      <c r="Q4" s="28">
        <f>IF(ISERROR(FIND("is the energetic average beween",$M4,1)),0,1)</f>
        <v>1</v>
      </c>
      <c r="R4" s="28">
        <f>IF(ISERROR(FIND("is constant (340 m/s)",$M4,1)),0,-1)</f>
        <v>0</v>
      </c>
      <c r="S4" s="28">
        <f>IF(ISERROR(FIND("is proportional to the temperature",$M4,1)),0,-1)</f>
        <v>0</v>
      </c>
      <c r="T4" s="28">
        <f>IF(ISERROR(FIND("is proportional to the square root ",$M4,1)),0,1)</f>
        <v>1</v>
      </c>
      <c r="U4" s="28">
        <f>IF(ISERROR(FIND("depends on the sound level",$M4,1)),0,-1)</f>
        <v>0</v>
      </c>
      <c r="V4" s="26">
        <f>SUM(N4:U4)</f>
        <v>2</v>
      </c>
      <c r="W4" s="24" t="s">
        <v>824</v>
      </c>
      <c r="X4" s="28">
        <f>IF(ISERROR(FIND("power level doubles",$W4,1)),0,-1)</f>
        <v>0</v>
      </c>
      <c r="Y4" s="28">
        <f>IF(ISERROR(FIND("power level increases by 6 dB",$W4,1)),0,-1)</f>
        <v>0</v>
      </c>
      <c r="Z4" s="28">
        <f>IF(ISERROR(FIND("power level increases by 3 dB",$W4,1)),0,1)</f>
        <v>1</v>
      </c>
      <c r="AA4" s="28">
        <f>IF(ISERROR(FIND("by the listener doubles",$W4,1)),0,-1)</f>
        <v>0</v>
      </c>
      <c r="AB4" s="28">
        <f>IF(ISERROR(FIND("by a factor 1.41",$W4,1)),0,1)</f>
        <v>0</v>
      </c>
      <c r="AC4" s="26">
        <f>SUM(X4:AB4)</f>
        <v>1</v>
      </c>
      <c r="AD4" s="25" t="s">
        <v>826</v>
      </c>
      <c r="AE4" s="26">
        <f>IF(EXACT(AD4,"25 dB"),1,IF(AD4="",0,-1))</f>
        <v>1</v>
      </c>
      <c r="AF4" s="24" t="s">
        <v>818</v>
      </c>
      <c r="AG4" s="26">
        <f>IF(EXACT(AF4,"2 Pa"),1,IF(AF4="",0,-1))</f>
        <v>1</v>
      </c>
      <c r="AH4" s="24" t="s">
        <v>819</v>
      </c>
      <c r="AI4" s="30">
        <f>20*LOG10((3+K4)/0.00002)</f>
        <v>115.56302500767288</v>
      </c>
      <c r="AJ4" s="26">
        <f>IF(AH4="",0,IF(EXACT(RIGHT(AH4,2),"dB"),IF(ABS(VALUE(LEFT(AH4,FIND(" ",AH4,1)))-AI4)&lt;=0.5,1,-1),-1))</f>
        <v>1</v>
      </c>
      <c r="AK4" s="24" t="s">
        <v>820</v>
      </c>
      <c r="AL4" s="30">
        <f>10*LOG10(10^((80+J4)/10)+10^((78+I4)/10))</f>
        <v>86.193310480660941</v>
      </c>
      <c r="AM4" s="26">
        <f>IF(AK4="",0,IF(EXACT(RIGHT(AK4,2),"dB"),IF(ABS(VALUE(LEFT(AK4,FIND(" ",AK4,1)))-AL4)&lt;=0.5,1,-1),-1))</f>
        <v>1</v>
      </c>
      <c r="AN4" s="24" t="s">
        <v>821</v>
      </c>
      <c r="AO4" s="28" t="str">
        <f>TEXT(78+K4-16.1,"0.0")</f>
        <v>70.9</v>
      </c>
      <c r="AP4" s="26">
        <f>IF(AN4="",0,IF(EXACT(RIGHT(AN4,5),"dB(A)"),IF(ABS(VALUE(LEFT(AN4,FIND(" ",AN4,1)))-AO4)&lt;=0.5,1,-1),-1))</f>
        <v>1</v>
      </c>
      <c r="AQ4" s="24" t="s">
        <v>822</v>
      </c>
      <c r="AR4" s="28">
        <f>60+I4-0.5</f>
        <v>66.5</v>
      </c>
      <c r="AS4" s="26">
        <f>IF(AQ4="",0,IF(EXACT(RIGHT(AQ4,5),"dB(A)"),IF(ABS(VALUE(LEFT(AQ4,FIND(" ",AQ4,1)))-AR4)&lt;=0.5,1,-1),-1))</f>
        <v>-1</v>
      </c>
      <c r="AT4" s="24" t="s">
        <v>823</v>
      </c>
      <c r="AU4" s="31">
        <f>0.00002*10^((80+J4)/20)</f>
        <v>0.2</v>
      </c>
      <c r="AV4" s="31">
        <f>AU4/400</f>
        <v>5.0000000000000001E-4</v>
      </c>
      <c r="AW4" s="31">
        <f>AU4*AV4</f>
        <v>1E-4</v>
      </c>
      <c r="AX4" s="31">
        <f>AW4/340</f>
        <v>2.9411764705882356E-7</v>
      </c>
      <c r="AY4" s="26">
        <v>1</v>
      </c>
      <c r="AZ4" s="52">
        <f>L4+V4+AC4+AE4+AG4+AJ4+AM4+AP4+AS4+AY4</f>
        <v>10</v>
      </c>
    </row>
    <row r="5" spans="1:56" ht="15.75" customHeight="1">
      <c r="A5" s="54">
        <v>4</v>
      </c>
      <c r="B5" s="23">
        <v>41922.756576689819</v>
      </c>
      <c r="C5" s="29" t="s">
        <v>1452</v>
      </c>
      <c r="D5" s="33">
        <v>1</v>
      </c>
      <c r="E5" s="25">
        <v>239924</v>
      </c>
      <c r="F5" s="25">
        <f>INT(E5/100000)</f>
        <v>2</v>
      </c>
      <c r="G5" s="25">
        <f>INT(($E5-100000*F5)/10000)</f>
        <v>3</v>
      </c>
      <c r="H5" s="25">
        <f>INT(($E5-100000*F5-10000*G5)/1000)</f>
        <v>9</v>
      </c>
      <c r="I5" s="25">
        <f>INT(($E5-100000*$F5-10000*$G5-1000*$H5)/100)</f>
        <v>9</v>
      </c>
      <c r="J5" s="25">
        <f>INT(($E5-100000*$F5-10000*$G5-1000*$H5-100*$I5)/10)</f>
        <v>2</v>
      </c>
      <c r="K5" s="25">
        <f>INT(($E5-100000*$F5-10000*$G5-1000*$H5-100*$I5-10*$J5))</f>
        <v>4</v>
      </c>
      <c r="L5" s="26">
        <v>2</v>
      </c>
      <c r="M5" s="24" t="s">
        <v>1460</v>
      </c>
      <c r="N5" s="28">
        <f>IF(ISERROR(FIND("larger than the sound intensity level",M5,1)),0,-1)</f>
        <v>0</v>
      </c>
      <c r="O5" s="28">
        <f>IF(ISERROR(FIND("are always equal",$M5,1)),0,-1)</f>
        <v>0</v>
      </c>
      <c r="P5" s="28">
        <f>IF(ISERROR(FIND("is always smaller or equal than the sound energy density level",$M5,1)),0,1)</f>
        <v>0</v>
      </c>
      <c r="Q5" s="28">
        <f>IF(ISERROR(FIND("is the energetic average beween",$M5,1)),0,1)</f>
        <v>0</v>
      </c>
      <c r="R5" s="28">
        <f>IF(ISERROR(FIND("is constant (340 m/s)",$M5,1)),0,-1)</f>
        <v>0</v>
      </c>
      <c r="S5" s="28">
        <f>IF(ISERROR(FIND("is proportional to the temperature",$M5,1)),0,-1)</f>
        <v>0</v>
      </c>
      <c r="T5" s="28">
        <f>IF(ISERROR(FIND("is proportional to the square root ",$M5,1)),0,1)</f>
        <v>1</v>
      </c>
      <c r="U5" s="28">
        <f>IF(ISERROR(FIND("depends on the sound level",$M5,1)),0,-1)</f>
        <v>0</v>
      </c>
      <c r="V5" s="26">
        <f>SUM(N5:U5)</f>
        <v>1</v>
      </c>
      <c r="W5" s="24" t="s">
        <v>1459</v>
      </c>
      <c r="X5" s="28">
        <f>IF(ISERROR(FIND("power level doubles",$W5,1)),0,-1)</f>
        <v>0</v>
      </c>
      <c r="Y5" s="28">
        <f>IF(ISERROR(FIND("power level increases by 6 dB",$W5,1)),0,-1)</f>
        <v>0</v>
      </c>
      <c r="Z5" s="28">
        <f>IF(ISERROR(FIND("power level increases by 3 dB",$W5,1)),0,1)</f>
        <v>1</v>
      </c>
      <c r="AA5" s="28">
        <f>IF(ISERROR(FIND("by the listener doubles",$W5,1)),0,-1)</f>
        <v>0</v>
      </c>
      <c r="AB5" s="28">
        <f>IF(ISERROR(FIND("by a factor 1.41",$W5,1)),0,1)</f>
        <v>1</v>
      </c>
      <c r="AC5" s="26">
        <f>SUM(X5:AB5)</f>
        <v>2</v>
      </c>
      <c r="AD5" s="25" t="s">
        <v>1461</v>
      </c>
      <c r="AE5" s="26">
        <f>IF(EXACT(AD5,"25 dB"),1,IF(AD5="",0,-1))</f>
        <v>-1</v>
      </c>
      <c r="AF5" s="24" t="s">
        <v>1453</v>
      </c>
      <c r="AG5" s="26">
        <f>IF(EXACT(AF5,"2 Pa"),1,IF(AF5="",0,-1))</f>
        <v>1</v>
      </c>
      <c r="AH5" s="24" t="s">
        <v>1454</v>
      </c>
      <c r="AI5" s="30">
        <f>20*LOG10((3+K5)/0.00002)</f>
        <v>110.88136088700551</v>
      </c>
      <c r="AJ5" s="26">
        <f>IF(AH5="",0,IF(EXACT(RIGHT(AH5,2),"dB"),IF(ABS(VALUE(LEFT(AH5,FIND(" ",AH5,1)))-AI5)&lt;=0.5,1,-1),-1))</f>
        <v>1</v>
      </c>
      <c r="AK5" s="24" t="s">
        <v>1455</v>
      </c>
      <c r="AL5" s="30">
        <f>10*LOG10(10^((80+J5)/10)+10^((78+I5)/10))</f>
        <v>88.193310480660926</v>
      </c>
      <c r="AM5" s="26">
        <f>IF(AK5="",0,IF(EXACT(RIGHT(AK5,2),"dB"),IF(ABS(VALUE(LEFT(AK5,FIND(" ",AK5,1)))-AL5)&lt;=0.5,1,-1),-1))</f>
        <v>1</v>
      </c>
      <c r="AN5" s="24" t="s">
        <v>1456</v>
      </c>
      <c r="AO5" s="28" t="str">
        <f>TEXT(78+K5-16.1,"0.0")</f>
        <v>65.9</v>
      </c>
      <c r="AP5" s="26">
        <f>IF(AN5="",0,IF(EXACT(RIGHT(AN5,5),"dB(A)"),IF(ABS(VALUE(LEFT(AN5,FIND(" ",AN5,1)))-AO5)&lt;=0.5,1,-1),-1))</f>
        <v>1</v>
      </c>
      <c r="AQ5" s="24" t="s">
        <v>1457</v>
      </c>
      <c r="AR5" s="28">
        <f>60+I5-0.5</f>
        <v>68.5</v>
      </c>
      <c r="AS5" s="26">
        <f>IF(AQ5="",0,IF(EXACT(RIGHT(AQ5,5),"dB(A)"),IF(ABS(VALUE(LEFT(AQ5,FIND(" ",AQ5,1)))-AR5)&lt;=0.5,1,-1),-1))</f>
        <v>1</v>
      </c>
      <c r="AT5" s="24" t="s">
        <v>1458</v>
      </c>
      <c r="AU5" s="31">
        <f>0.00002*10^((80+J5)/20)</f>
        <v>0.25178508235883346</v>
      </c>
      <c r="AV5" s="31">
        <f>AU5/400</f>
        <v>6.2946270589708364E-4</v>
      </c>
      <c r="AW5" s="31">
        <f>AU5*AV5</f>
        <v>1.5848931924611136E-4</v>
      </c>
      <c r="AX5" s="31">
        <f>AW5/340</f>
        <v>4.6614505660620987E-7</v>
      </c>
      <c r="AY5" s="26">
        <v>1</v>
      </c>
      <c r="AZ5" s="52">
        <f>L5+V5+AC5+AE5+AG5+AJ5+AM5+AP5+AS5+AY5</f>
        <v>10</v>
      </c>
    </row>
    <row r="6" spans="1:56" ht="15.75" customHeight="1">
      <c r="A6" s="54">
        <v>5</v>
      </c>
      <c r="B6" s="23">
        <v>41922.756700717589</v>
      </c>
      <c r="C6" s="29" t="s">
        <v>1482</v>
      </c>
      <c r="D6" s="33">
        <v>1</v>
      </c>
      <c r="E6" s="25">
        <v>239163</v>
      </c>
      <c r="F6" s="25">
        <f>INT(E6/100000)</f>
        <v>2</v>
      </c>
      <c r="G6" s="25">
        <f>INT(($E6-100000*F6)/10000)</f>
        <v>3</v>
      </c>
      <c r="H6" s="25">
        <f>INT(($E6-100000*F6-10000*G6)/1000)</f>
        <v>9</v>
      </c>
      <c r="I6" s="25">
        <f>INT(($E6-100000*$F6-10000*$G6-1000*$H6)/100)</f>
        <v>1</v>
      </c>
      <c r="J6" s="25">
        <f>INT(($E6-100000*$F6-10000*$G6-1000*$H6-100*$I6)/10)</f>
        <v>6</v>
      </c>
      <c r="K6" s="25">
        <f>INT(($E6-100000*$F6-10000*$G6-1000*$H6-100*$I6-10*$J6))</f>
        <v>3</v>
      </c>
      <c r="L6" s="26">
        <v>2</v>
      </c>
      <c r="M6" s="24" t="s">
        <v>1490</v>
      </c>
      <c r="N6" s="28">
        <f>IF(ISERROR(FIND("larger than the sound intensity level",M6,1)),0,-1)</f>
        <v>0</v>
      </c>
      <c r="O6" s="28">
        <f>IF(ISERROR(FIND("are always equal",$M6,1)),0,-1)</f>
        <v>0</v>
      </c>
      <c r="P6" s="28">
        <f>IF(ISERROR(FIND("is always smaller or equal than the sound energy density level",$M6,1)),0,1)</f>
        <v>0</v>
      </c>
      <c r="Q6" s="28">
        <f>IF(ISERROR(FIND("is the energetic average beween",$M6,1)),0,1)</f>
        <v>0</v>
      </c>
      <c r="R6" s="28">
        <f>IF(ISERROR(FIND("is constant (340 m/s)",$M6,1)),0,-1)</f>
        <v>0</v>
      </c>
      <c r="S6" s="28">
        <f>IF(ISERROR(FIND("is proportional to the temperature",$M6,1)),0,-1)</f>
        <v>0</v>
      </c>
      <c r="T6" s="28">
        <f>IF(ISERROR(FIND("is proportional to the square root ",$M6,1)),0,1)</f>
        <v>1</v>
      </c>
      <c r="U6" s="28">
        <f>IF(ISERROR(FIND("depends on the sound level",$M6,1)),0,-1)</f>
        <v>0</v>
      </c>
      <c r="V6" s="26">
        <f>SUM(N6:U6)</f>
        <v>1</v>
      </c>
      <c r="W6" s="24" t="s">
        <v>1489</v>
      </c>
      <c r="X6" s="28">
        <f>IF(ISERROR(FIND("power level doubles",$W6,1)),0,-1)</f>
        <v>0</v>
      </c>
      <c r="Y6" s="28">
        <f>IF(ISERROR(FIND("power level increases by 6 dB",$W6,1)),0,-1)</f>
        <v>0</v>
      </c>
      <c r="Z6" s="28">
        <f>IF(ISERROR(FIND("power level increases by 3 dB",$W6,1)),0,1)</f>
        <v>1</v>
      </c>
      <c r="AA6" s="28">
        <f>IF(ISERROR(FIND("by the listener doubles",$W6,1)),0,-1)</f>
        <v>0</v>
      </c>
      <c r="AB6" s="28">
        <f>IF(ISERROR(FIND("by a factor 1.41",$W6,1)),0,1)</f>
        <v>1</v>
      </c>
      <c r="AC6" s="26">
        <f>SUM(X6:AB6)</f>
        <v>2</v>
      </c>
      <c r="AD6" s="25" t="s">
        <v>1491</v>
      </c>
      <c r="AE6" s="26">
        <f>IF(EXACT(AD6,"25 dB"),1,IF(AD6="",0,-1))</f>
        <v>-1</v>
      </c>
      <c r="AF6" s="24" t="s">
        <v>1483</v>
      </c>
      <c r="AG6" s="26">
        <f>IF(EXACT(AF6,"2 Pa"),1,IF(AF6="",0,-1))</f>
        <v>1</v>
      </c>
      <c r="AH6" s="24" t="s">
        <v>1484</v>
      </c>
      <c r="AI6" s="30">
        <f>20*LOG10((3+K6)/0.00002)</f>
        <v>109.54242509439325</v>
      </c>
      <c r="AJ6" s="26">
        <f>IF(AH6="",0,IF(EXACT(RIGHT(AH6,2),"dB"),IF(ABS(VALUE(LEFT(AH6,FIND(" ",AH6,1)))-AI6)&lt;=0.5,1,-1),-1))</f>
        <v>1</v>
      </c>
      <c r="AK6" s="24" t="s">
        <v>1485</v>
      </c>
      <c r="AL6" s="30">
        <f>10*LOG10(10^((80+J6)/10)+10^((78+I6)/10))</f>
        <v>86.790097496525661</v>
      </c>
      <c r="AM6" s="26">
        <f>IF(AK6="",0,IF(EXACT(RIGHT(AK6,2),"dB"),IF(ABS(VALUE(LEFT(AK6,FIND(" ",AK6,1)))-AL6)&lt;=0.5,1,-1),-1))</f>
        <v>1</v>
      </c>
      <c r="AN6" s="24" t="s">
        <v>1486</v>
      </c>
      <c r="AO6" s="28" t="str">
        <f>TEXT(78+K6-16.1,"0.0")</f>
        <v>64.9</v>
      </c>
      <c r="AP6" s="26">
        <f>IF(AN6="",0,IF(EXACT(RIGHT(AN6,5),"dB(A)"),IF(ABS(VALUE(LEFT(AN6,FIND(" ",AN6,1)))-AO6)&lt;=0.5,1,-1),-1))</f>
        <v>1</v>
      </c>
      <c r="AQ6" s="24" t="s">
        <v>1487</v>
      </c>
      <c r="AR6" s="28">
        <f>60+I6-0.5</f>
        <v>60.5</v>
      </c>
      <c r="AS6" s="26">
        <f>IF(AQ6="",0,IF(EXACT(RIGHT(AQ6,5),"dB(A)"),IF(ABS(VALUE(LEFT(AQ6,FIND(" ",AQ6,1)))-AR6)&lt;=0.5,1,-1),-1))</f>
        <v>1</v>
      </c>
      <c r="AT6" s="24" t="s">
        <v>1488</v>
      </c>
      <c r="AU6" s="31">
        <f>0.00002*10^((80+J6)/20)</f>
        <v>0.39905246299377589</v>
      </c>
      <c r="AV6" s="31">
        <f>AU6/400</f>
        <v>9.9763115748443968E-4</v>
      </c>
      <c r="AW6" s="31">
        <f>AU6*AV6</f>
        <v>3.9810717055349719E-4</v>
      </c>
      <c r="AX6" s="31">
        <f>AW6/340</f>
        <v>1.1709034428044036E-6</v>
      </c>
      <c r="AY6" s="26">
        <v>1</v>
      </c>
      <c r="AZ6" s="52">
        <f>L6+V6+AC6+AE6+AG6+AJ6+AM6+AP6+AS6+AY6</f>
        <v>10</v>
      </c>
    </row>
    <row r="7" spans="1:56" ht="15.75" customHeight="1">
      <c r="A7" s="54">
        <v>6</v>
      </c>
      <c r="B7" s="23">
        <v>41922.754752152781</v>
      </c>
      <c r="C7" s="29" t="s">
        <v>1306</v>
      </c>
      <c r="D7" s="33">
        <v>1</v>
      </c>
      <c r="E7" s="25">
        <v>239480</v>
      </c>
      <c r="F7" s="25">
        <f>INT(E7/100000)</f>
        <v>2</v>
      </c>
      <c r="G7" s="25">
        <f>INT(($E7-100000*F7)/10000)</f>
        <v>3</v>
      </c>
      <c r="H7" s="25">
        <f>INT(($E7-100000*F7-10000*G7)/1000)</f>
        <v>9</v>
      </c>
      <c r="I7" s="25">
        <f>INT(($E7-100000*$F7-10000*$G7-1000*$H7)/100)</f>
        <v>4</v>
      </c>
      <c r="J7" s="25">
        <f>INT(($E7-100000*$F7-10000*$G7-1000*$H7-100*$I7)/10)</f>
        <v>8</v>
      </c>
      <c r="K7" s="25">
        <f>INT(($E7-100000*$F7-10000*$G7-1000*$H7-100*$I7-10*$J7))</f>
        <v>0</v>
      </c>
      <c r="L7" s="26">
        <v>2</v>
      </c>
      <c r="M7" s="24" t="s">
        <v>1314</v>
      </c>
      <c r="N7" s="28">
        <f>IF(ISERROR(FIND("larger than the sound intensity level",M7,1)),0,-1)</f>
        <v>-1</v>
      </c>
      <c r="O7" s="28">
        <f>IF(ISERROR(FIND("are always equal",$M7,1)),0,-1)</f>
        <v>0</v>
      </c>
      <c r="P7" s="28">
        <f>IF(ISERROR(FIND("is always smaller or equal than the sound energy density level",$M7,1)),0,1)</f>
        <v>0</v>
      </c>
      <c r="Q7" s="28">
        <f>IF(ISERROR(FIND("is the energetic average beween",$M7,1)),0,1)</f>
        <v>0</v>
      </c>
      <c r="R7" s="28">
        <f>IF(ISERROR(FIND("is constant (340 m/s)",$M7,1)),0,-1)</f>
        <v>0</v>
      </c>
      <c r="S7" s="28">
        <f>IF(ISERROR(FIND("is proportional to the temperature",$M7,1)),0,-1)</f>
        <v>0</v>
      </c>
      <c r="T7" s="28">
        <f>IF(ISERROR(FIND("is proportional to the square root ",$M7,1)),0,1)</f>
        <v>1</v>
      </c>
      <c r="U7" s="28">
        <f>IF(ISERROR(FIND("depends on the sound level",$M7,1)),0,-1)</f>
        <v>0</v>
      </c>
      <c r="V7" s="26">
        <f>SUM(N7:U7)</f>
        <v>0</v>
      </c>
      <c r="W7" s="24" t="s">
        <v>1313</v>
      </c>
      <c r="X7" s="28">
        <f>IF(ISERROR(FIND("power level doubles",$W7,1)),0,-1)</f>
        <v>0</v>
      </c>
      <c r="Y7" s="28">
        <f>IF(ISERROR(FIND("power level increases by 6 dB",$W7,1)),0,-1)</f>
        <v>0</v>
      </c>
      <c r="Z7" s="28">
        <f>IF(ISERROR(FIND("power level increases by 3 dB",$W7,1)),0,1)</f>
        <v>1</v>
      </c>
      <c r="AA7" s="28">
        <f>IF(ISERROR(FIND("by the listener doubles",$W7,1)),0,-1)</f>
        <v>0</v>
      </c>
      <c r="AB7" s="28">
        <f>IF(ISERROR(FIND("by a factor 1.41",$W7,1)),0,1)</f>
        <v>1</v>
      </c>
      <c r="AC7" s="26">
        <f>SUM(X7:AB7)</f>
        <v>2</v>
      </c>
      <c r="AD7" s="25" t="s">
        <v>1315</v>
      </c>
      <c r="AE7" s="26">
        <f>IF(EXACT(AD7,"25 dB"),1,IF(AD7="",0,-1))</f>
        <v>-1</v>
      </c>
      <c r="AF7" s="24" t="s">
        <v>1307</v>
      </c>
      <c r="AG7" s="26">
        <f>IF(EXACT(AF7,"2 Pa"),1,IF(AF7="",0,-1))</f>
        <v>1</v>
      </c>
      <c r="AH7" s="24" t="s">
        <v>1308</v>
      </c>
      <c r="AI7" s="30">
        <f>20*LOG10((3+K7)/0.00002)</f>
        <v>103.52182518111363</v>
      </c>
      <c r="AJ7" s="26">
        <f>IF(AH7="",0,IF(EXACT(RIGHT(AH7,2),"dB"),IF(ABS(VALUE(LEFT(AH7,FIND(" ",AH7,1)))-AI7)&lt;=0.5,1,-1),-1))</f>
        <v>1</v>
      </c>
      <c r="AK7" s="24" t="s">
        <v>1309</v>
      </c>
      <c r="AL7" s="30">
        <f>10*LOG10(10^((80+J7)/10)+10^((78+I7)/10))</f>
        <v>88.973227937086975</v>
      </c>
      <c r="AM7" s="26">
        <f>IF(AK7="",0,IF(EXACT(RIGHT(AK7,2),"dB"),IF(ABS(VALUE(LEFT(AK7,FIND(" ",AK7,1)))-AL7)&lt;=0.5,1,-1),-1))</f>
        <v>1</v>
      </c>
      <c r="AN7" s="24" t="s">
        <v>1310</v>
      </c>
      <c r="AO7" s="28" t="str">
        <f>TEXT(78+K7-16.1,"0.0")</f>
        <v>61.9</v>
      </c>
      <c r="AP7" s="26">
        <f>IF(AN7="",0,IF(EXACT(RIGHT(AN7,5),"dB(A)"),IF(ABS(VALUE(LEFT(AN7,FIND(" ",AN7,1)))-AO7)&lt;=0.5,1,-1),-1))</f>
        <v>1</v>
      </c>
      <c r="AQ7" s="24" t="s">
        <v>1311</v>
      </c>
      <c r="AR7" s="28">
        <f>60+I7-0.5</f>
        <v>63.5</v>
      </c>
      <c r="AS7" s="26">
        <f>IF(AQ7="",0,IF(EXACT(RIGHT(AQ7,5),"dB(A)"),IF(ABS(VALUE(LEFT(AQ7,FIND(" ",AQ7,1)))-AR7)&lt;=0.5,1,-1),-1))</f>
        <v>1</v>
      </c>
      <c r="AT7" s="24" t="s">
        <v>1312</v>
      </c>
      <c r="AU7" s="31">
        <f>0.00002*10^((80+J7)/20)</f>
        <v>0.50237728630191725</v>
      </c>
      <c r="AV7" s="31">
        <f>AU7/400</f>
        <v>1.2559432157547932E-3</v>
      </c>
      <c r="AW7" s="31">
        <f>AU7*AV7</f>
        <v>6.3095734448019635E-4</v>
      </c>
      <c r="AX7" s="31">
        <f>AW7/340</f>
        <v>1.8557568955299893E-6</v>
      </c>
      <c r="AY7" s="26">
        <v>1</v>
      </c>
      <c r="AZ7" s="53">
        <f>L7+V7+AC7+AE7+AG7+AJ7+AM7+AP7+AS7+AY7</f>
        <v>9</v>
      </c>
    </row>
    <row r="8" spans="1:56" ht="15.75" customHeight="1">
      <c r="A8" s="54">
        <v>7</v>
      </c>
      <c r="B8" s="23">
        <v>41922.751941967595</v>
      </c>
      <c r="C8" s="29" t="s">
        <v>12</v>
      </c>
      <c r="D8" s="33">
        <v>1</v>
      </c>
      <c r="E8" s="25">
        <v>251965</v>
      </c>
      <c r="F8" s="25">
        <f>INT(E8/100000)</f>
        <v>2</v>
      </c>
      <c r="G8" s="25">
        <f>INT(($E8-100000*F8)/10000)</f>
        <v>5</v>
      </c>
      <c r="H8" s="25">
        <f>INT(($E8-100000*F8-10000*G8)/1000)</f>
        <v>1</v>
      </c>
      <c r="I8" s="25">
        <f>INT(($E8-100000*$F8-10000*$G8-1000*$H8)/100)</f>
        <v>9</v>
      </c>
      <c r="J8" s="25">
        <f>INT(($E8-100000*$F8-10000*$G8-1000*$H8-100*$I8)/10)</f>
        <v>6</v>
      </c>
      <c r="K8" s="25">
        <f>INT(($E8-100000*$F8-10000*$G8-1000*$H8-100*$I8-10*$J8))</f>
        <v>5</v>
      </c>
      <c r="L8" s="26">
        <v>2</v>
      </c>
      <c r="M8" s="24" t="s">
        <v>20</v>
      </c>
      <c r="N8" s="28">
        <f>IF(ISERROR(FIND("larger than the sound intensity level",M8,1)),0,-1)</f>
        <v>-1</v>
      </c>
      <c r="O8" s="28">
        <f>IF(ISERROR(FIND("are always equal",$M8,1)),0,-1)</f>
        <v>0</v>
      </c>
      <c r="P8" s="28">
        <f>IF(ISERROR(FIND("is always smaller or equal than the sound energy density level",$M8,1)),0,1)</f>
        <v>1</v>
      </c>
      <c r="Q8" s="28">
        <f>IF(ISERROR(FIND("is the energetic average beween",$M8,1)),0,1)</f>
        <v>0</v>
      </c>
      <c r="R8" s="28">
        <f>IF(ISERROR(FIND("is constant (340 m/s)",$M8,1)),0,-1)</f>
        <v>0</v>
      </c>
      <c r="S8" s="28">
        <f>IF(ISERROR(FIND("is proportional to the temperature",$M8,1)),0,-1)</f>
        <v>0</v>
      </c>
      <c r="T8" s="28">
        <f>IF(ISERROR(FIND("is proportional to the square root ",$M8,1)),0,1)</f>
        <v>1</v>
      </c>
      <c r="U8" s="28">
        <f>IF(ISERROR(FIND("depends on the sound level",$M8,1)),0,-1)</f>
        <v>0</v>
      </c>
      <c r="V8" s="26">
        <f>SUM(N8:U8)</f>
        <v>1</v>
      </c>
      <c r="W8" s="24" t="s">
        <v>19</v>
      </c>
      <c r="X8" s="28">
        <f>IF(ISERROR(FIND("power level doubles",$W8,1)),0,-1)</f>
        <v>-1</v>
      </c>
      <c r="Y8" s="28">
        <f>IF(ISERROR(FIND("power level increases by 6 dB",$W8,1)),0,-1)</f>
        <v>0</v>
      </c>
      <c r="Z8" s="28">
        <f>IF(ISERROR(FIND("power level increases by 3 dB",$W8,1)),0,1)</f>
        <v>1</v>
      </c>
      <c r="AA8" s="28">
        <f>IF(ISERROR(FIND("by the listener doubles",$W8,1)),0,-1)</f>
        <v>0</v>
      </c>
      <c r="AB8" s="28">
        <f>IF(ISERROR(FIND("by a factor 1.41",$W8,1)),0,1)</f>
        <v>0</v>
      </c>
      <c r="AC8" s="26">
        <f>SUM(X8:AB8)</f>
        <v>0</v>
      </c>
      <c r="AD8" s="25" t="s">
        <v>21</v>
      </c>
      <c r="AE8" s="26">
        <f>IF(EXACT(AD8,"25 dB"),1,IF(AD8="",0,-1))</f>
        <v>1</v>
      </c>
      <c r="AF8" s="24" t="s">
        <v>13</v>
      </c>
      <c r="AG8" s="26">
        <f>IF(EXACT(AF8,"2 Pa"),1,IF(AF8="",0,-1))</f>
        <v>1</v>
      </c>
      <c r="AH8" s="24" t="s">
        <v>14</v>
      </c>
      <c r="AI8" s="30">
        <f>20*LOG10((3+K8)/0.00002)</f>
        <v>112.04119982655925</v>
      </c>
      <c r="AJ8" s="26">
        <f>IF(AH8="",0,IF(EXACT(RIGHT(AH8,2),"dB"),IF(ABS(VALUE(LEFT(AH8,FIND(" ",AH8,1)))-AI8)&lt;=0.5,1,-1),-1))</f>
        <v>1</v>
      </c>
      <c r="AK8" s="24" t="s">
        <v>15</v>
      </c>
      <c r="AL8" s="30">
        <f>10*LOG10(10^((80+J8)/10)+10^((78+I8)/10))</f>
        <v>89.539018910438671</v>
      </c>
      <c r="AM8" s="26">
        <f>IF(AK8="",0,IF(EXACT(RIGHT(AK8,2),"dB"),IF(ABS(VALUE(LEFT(AK8,FIND(" ",AK8,1)))-AL8)&lt;=0.5,1,-1),-1))</f>
        <v>1</v>
      </c>
      <c r="AN8" s="24" t="s">
        <v>16</v>
      </c>
      <c r="AO8" s="28" t="str">
        <f>TEXT(78+K8-16.1,"0.0")</f>
        <v>66.9</v>
      </c>
      <c r="AP8" s="26">
        <f>IF(AN8="",0,IF(EXACT(RIGHT(AN8,5),"dB(A)"),IF(ABS(VALUE(LEFT(AN8,FIND(" ",AN8,1)))-AO8)&lt;=0.5,1,-1),-1))</f>
        <v>1</v>
      </c>
      <c r="AQ8" s="24" t="s">
        <v>17</v>
      </c>
      <c r="AR8" s="28">
        <f>60+I8-0.5</f>
        <v>68.5</v>
      </c>
      <c r="AS8" s="26">
        <f>IF(AQ8="",0,IF(EXACT(RIGHT(AQ8,5),"dB(A)"),IF(ABS(VALUE(LEFT(AQ8,FIND(" ",AQ8,1)))-AR8)&lt;=0.5,1,-1),-1))</f>
        <v>1</v>
      </c>
      <c r="AT8" s="24" t="s">
        <v>18</v>
      </c>
      <c r="AU8" s="31">
        <f>0.00002*10^((80+J8)/20)</f>
        <v>0.39905246299377589</v>
      </c>
      <c r="AV8" s="31">
        <f>AU8/400</f>
        <v>9.9763115748443968E-4</v>
      </c>
      <c r="AW8" s="31">
        <f>AU8*AV8</f>
        <v>3.9810717055349719E-4</v>
      </c>
      <c r="AX8" s="31">
        <f>AW8/340</f>
        <v>1.1709034428044036E-6</v>
      </c>
      <c r="AY8" s="26">
        <f>IF(AT8="",0,-1)</f>
        <v>-1</v>
      </c>
      <c r="AZ8" s="53">
        <f>L8+V8+AC8+AE8+AG8+AJ8+AM8+AP8+AS8+AY8</f>
        <v>8</v>
      </c>
    </row>
    <row r="9" spans="1:56" ht="15.75" customHeight="1">
      <c r="A9" s="54">
        <v>8</v>
      </c>
      <c r="B9" s="23">
        <v>41922.752762106487</v>
      </c>
      <c r="C9" s="24" t="s">
        <v>750</v>
      </c>
      <c r="D9" s="25"/>
      <c r="E9" s="25">
        <v>223178</v>
      </c>
      <c r="F9" s="25">
        <f>INT(E9/100000)</f>
        <v>2</v>
      </c>
      <c r="G9" s="25">
        <f>INT(($E9-100000*F9)/10000)</f>
        <v>2</v>
      </c>
      <c r="H9" s="25">
        <f>INT(($E9-100000*F9-10000*G9)/1000)</f>
        <v>3</v>
      </c>
      <c r="I9" s="25">
        <f>INT(($E9-100000*$F9-10000*$G9-1000*$H9)/100)</f>
        <v>1</v>
      </c>
      <c r="J9" s="25">
        <f>INT(($E9-100000*$F9-10000*$G9-1000*$H9-100*$I9)/10)</f>
        <v>7</v>
      </c>
      <c r="K9" s="25">
        <f>INT(($E9-100000*$F9-10000*$G9-1000*$H9-100*$I9-10*$J9))</f>
        <v>8</v>
      </c>
      <c r="L9" s="26">
        <v>2</v>
      </c>
      <c r="M9" s="24" t="s">
        <v>757</v>
      </c>
      <c r="N9" s="28">
        <f>IF(ISERROR(FIND("larger than the sound intensity level",M9,1)),0,-1)</f>
        <v>0</v>
      </c>
      <c r="O9" s="28">
        <f>IF(ISERROR(FIND("are always equal",$M9,1)),0,-1)</f>
        <v>0</v>
      </c>
      <c r="P9" s="28">
        <f>IF(ISERROR(FIND("is always smaller or equal than the sound energy density level",$M9,1)),0,1)</f>
        <v>1</v>
      </c>
      <c r="Q9" s="28">
        <f>IF(ISERROR(FIND("is the energetic average beween",$M9,1)),0,1)</f>
        <v>0</v>
      </c>
      <c r="R9" s="28">
        <f>IF(ISERROR(FIND("is constant (340 m/s)",$M9,1)),0,-1)</f>
        <v>0</v>
      </c>
      <c r="S9" s="28">
        <f>IF(ISERROR(FIND("is proportional to the temperature",$M9,1)),0,-1)</f>
        <v>0</v>
      </c>
      <c r="T9" s="28">
        <f>IF(ISERROR(FIND("is proportional to the square root ",$M9,1)),0,1)</f>
        <v>1</v>
      </c>
      <c r="U9" s="28">
        <f>IF(ISERROR(FIND("depends on the sound level",$M9,1)),0,-1)</f>
        <v>-1</v>
      </c>
      <c r="V9" s="26">
        <f>SUM(N9:U9)</f>
        <v>1</v>
      </c>
      <c r="W9" s="24" t="s">
        <v>756</v>
      </c>
      <c r="X9" s="28">
        <f>IF(ISERROR(FIND("power level doubles",$W9,1)),0,-1)</f>
        <v>0</v>
      </c>
      <c r="Y9" s="28">
        <f>IF(ISERROR(FIND("power level increases by 6 dB",$W9,1)),0,-1)</f>
        <v>0</v>
      </c>
      <c r="Z9" s="28">
        <f>IF(ISERROR(FIND("power level increases by 3 dB",$W9,1)),0,1)</f>
        <v>1</v>
      </c>
      <c r="AA9" s="28">
        <f>IF(ISERROR(FIND("by the listener doubles",$W9,1)),0,-1)</f>
        <v>0</v>
      </c>
      <c r="AB9" s="28">
        <f>IF(ISERROR(FIND("by a factor 1.41",$W9,1)),0,1)</f>
        <v>0</v>
      </c>
      <c r="AC9" s="26">
        <f>SUM(X9:AB9)</f>
        <v>1</v>
      </c>
      <c r="AD9" s="25" t="s">
        <v>758</v>
      </c>
      <c r="AE9" s="26">
        <f>IF(EXACT(AD9,"25 dB"),1,IF(AD9="",0,-1))</f>
        <v>1</v>
      </c>
      <c r="AF9" s="24" t="s">
        <v>751</v>
      </c>
      <c r="AG9" s="26">
        <f>IF(EXACT(AF9,"2 Pa"),1,IF(AF9="",0,-1))</f>
        <v>1</v>
      </c>
      <c r="AH9" s="24" t="s">
        <v>752</v>
      </c>
      <c r="AI9" s="30">
        <f>20*LOG10((3+K9)/0.00002)</f>
        <v>114.80725378988488</v>
      </c>
      <c r="AJ9" s="26">
        <f>IF(AH9="",0,IF(EXACT(RIGHT(AH9,2),"dB"),IF(ABS(VALUE(LEFT(AH9,FIND(" ",AH9,1)))-AI9)&lt;=0.5,1,-1),-1))</f>
        <v>1</v>
      </c>
      <c r="AK9" s="24" t="s">
        <v>753</v>
      </c>
      <c r="AL9" s="30">
        <f>10*LOG10(10^((80+J9)/10)+10^((78+I9)/10))</f>
        <v>87.638920341433803</v>
      </c>
      <c r="AM9" s="26">
        <f>IF(AK9="",0,IF(EXACT(RIGHT(AK9,2),"dB"),IF(ABS(VALUE(LEFT(AK9,FIND(" ",AK9,1)))-AL9)&lt;=0.5,1,-1),-1))</f>
        <v>1</v>
      </c>
      <c r="AN9" s="31"/>
      <c r="AO9" s="28" t="str">
        <f>TEXT(78+K9-16.1,"0.0")</f>
        <v>69.9</v>
      </c>
      <c r="AP9" s="26">
        <f>IF(AN9="",0,IF(EXACT(RIGHT(AN9,5),"dB(A)"),IF(ABS(VALUE(LEFT(AN9,FIND(" ",AN9,1)))-AO9)&lt;=0.5,1,-1),-1))</f>
        <v>0</v>
      </c>
      <c r="AQ9" s="24" t="s">
        <v>754</v>
      </c>
      <c r="AR9" s="28">
        <f>60+I9-0.5</f>
        <v>60.5</v>
      </c>
      <c r="AS9" s="26">
        <f>IF(AQ9="",0,IF(EXACT(RIGHT(AQ9,5),"dB(A)"),IF(ABS(VALUE(LEFT(AQ9,FIND(" ",AQ9,1)))-AR9)&lt;=0.5,1,-1),-1))</f>
        <v>-1</v>
      </c>
      <c r="AT9" s="24" t="s">
        <v>755</v>
      </c>
      <c r="AU9" s="31">
        <f>0.00002*10^((80+J9)/20)</f>
        <v>0.44774422771366768</v>
      </c>
      <c r="AV9" s="31">
        <f>AU9/400</f>
        <v>1.1193605692841691E-3</v>
      </c>
      <c r="AW9" s="31">
        <f>AU9*AV9</f>
        <v>5.0118723362727166E-4</v>
      </c>
      <c r="AX9" s="31">
        <f>AW9/340</f>
        <v>1.4740800989037401E-6</v>
      </c>
      <c r="AY9" s="26">
        <v>1</v>
      </c>
      <c r="AZ9" s="53">
        <f>L9+V9+AC9+AE9+AG9+AJ9+AM9+AP9+AS9+AY9</f>
        <v>8</v>
      </c>
    </row>
    <row r="10" spans="1:56" ht="15.75" customHeight="1">
      <c r="A10" s="54">
        <v>9</v>
      </c>
      <c r="B10" s="23">
        <v>41922.752884050926</v>
      </c>
      <c r="C10" s="29" t="s">
        <v>865</v>
      </c>
      <c r="D10" s="33">
        <v>1</v>
      </c>
      <c r="E10" s="25">
        <v>240892</v>
      </c>
      <c r="F10" s="25">
        <f>INT(E10/100000)</f>
        <v>2</v>
      </c>
      <c r="G10" s="25">
        <f>INT(($E10-100000*F10)/10000)</f>
        <v>4</v>
      </c>
      <c r="H10" s="25">
        <f>INT(($E10-100000*F10-10000*G10)/1000)</f>
        <v>0</v>
      </c>
      <c r="I10" s="25">
        <f>INT(($E10-100000*$F10-10000*$G10-1000*$H10)/100)</f>
        <v>8</v>
      </c>
      <c r="J10" s="25">
        <f>INT(($E10-100000*$F10-10000*$G10-1000*$H10-100*$I10)/10)</f>
        <v>9</v>
      </c>
      <c r="K10" s="25">
        <f>INT(($E10-100000*$F10-10000*$G10-1000*$H10-100*$I10-10*$J10))</f>
        <v>2</v>
      </c>
      <c r="L10" s="26">
        <v>2</v>
      </c>
      <c r="M10" s="24" t="s">
        <v>873</v>
      </c>
      <c r="N10" s="28">
        <f>IF(ISERROR(FIND("larger than the sound intensity level",M10,1)),0,-1)</f>
        <v>0</v>
      </c>
      <c r="O10" s="28">
        <f>IF(ISERROR(FIND("are always equal",$M10,1)),0,-1)</f>
        <v>0</v>
      </c>
      <c r="P10" s="28">
        <f>IF(ISERROR(FIND("is always smaller or equal than the sound energy density level",$M10,1)),0,1)</f>
        <v>1</v>
      </c>
      <c r="Q10" s="28">
        <f>IF(ISERROR(FIND("is the energetic average beween",$M10,1)),0,1)</f>
        <v>0</v>
      </c>
      <c r="R10" s="28">
        <f>IF(ISERROR(FIND("is constant (340 m/s)",$M10,1)),0,-1)</f>
        <v>0</v>
      </c>
      <c r="S10" s="28">
        <f>IF(ISERROR(FIND("is proportional to the temperature",$M10,1)),0,-1)</f>
        <v>0</v>
      </c>
      <c r="T10" s="28">
        <f>IF(ISERROR(FIND("is proportional to the square root ",$M10,1)),0,1)</f>
        <v>1</v>
      </c>
      <c r="U10" s="28">
        <f>IF(ISERROR(FIND("depends on the sound level",$M10,1)),0,-1)</f>
        <v>0</v>
      </c>
      <c r="V10" s="26">
        <f>SUM(N10:U10)</f>
        <v>2</v>
      </c>
      <c r="W10" s="24" t="s">
        <v>872</v>
      </c>
      <c r="X10" s="28">
        <f>IF(ISERROR(FIND("power level doubles",$W10,1)),0,-1)</f>
        <v>0</v>
      </c>
      <c r="Y10" s="28">
        <f>IF(ISERROR(FIND("power level increases by 6 dB",$W10,1)),0,-1)</f>
        <v>0</v>
      </c>
      <c r="Z10" s="28">
        <f>IF(ISERROR(FIND("power level increases by 3 dB",$W10,1)),0,1)</f>
        <v>1</v>
      </c>
      <c r="AA10" s="28">
        <f>IF(ISERROR(FIND("by the listener doubles",$W10,1)),0,-1)</f>
        <v>0</v>
      </c>
      <c r="AB10" s="28">
        <f>IF(ISERROR(FIND("by a factor 1.41",$W10,1)),0,1)</f>
        <v>0</v>
      </c>
      <c r="AC10" s="26">
        <f>SUM(X10:AB10)</f>
        <v>1</v>
      </c>
      <c r="AD10" s="25" t="s">
        <v>874</v>
      </c>
      <c r="AE10" s="26">
        <f>IF(EXACT(AD10,"25 dB"),1,IF(AD10="",0,-1))</f>
        <v>1</v>
      </c>
      <c r="AF10" s="24" t="s">
        <v>866</v>
      </c>
      <c r="AG10" s="26">
        <f>IF(EXACT(AF10,"2 Pa"),1,IF(AF10="",0,-1))</f>
        <v>1</v>
      </c>
      <c r="AH10" s="24" t="s">
        <v>867</v>
      </c>
      <c r="AI10" s="30">
        <f>20*LOG10((3+K10)/0.00002)</f>
        <v>107.95880017344075</v>
      </c>
      <c r="AJ10" s="26">
        <f>IF(AH10="",0,IF(EXACT(RIGHT(AH10,2),"dB"),IF(ABS(VALUE(LEFT(AH10,FIND(" ",AH10,1)))-AI10)&lt;=0.5,1,-1),-1))</f>
        <v>1</v>
      </c>
      <c r="AK10" s="24" t="s">
        <v>868</v>
      </c>
      <c r="AL10" s="30">
        <f>10*LOG10(10^((80+J10)/10)+10^((78+I10)/10))</f>
        <v>90.764348624364857</v>
      </c>
      <c r="AM10" s="26">
        <f>IF(AK10="",0,IF(EXACT(RIGHT(AK10,2),"dB"),IF(ABS(VALUE(LEFT(AK10,FIND(" ",AK10,1)))-AL10)&lt;=0.5,1,-1),-1))</f>
        <v>1</v>
      </c>
      <c r="AN10" s="24" t="s">
        <v>869</v>
      </c>
      <c r="AO10" s="28" t="str">
        <f>TEXT(78+K10-16.1,"0.0")</f>
        <v>63.9</v>
      </c>
      <c r="AP10" s="26">
        <f>IF(AN10="",0,IF(EXACT(RIGHT(AN10,5),"dB(A)"),IF(ABS(VALUE(LEFT(AN10,FIND(" ",AN10,1)))-AO10)&lt;=0.5,1,-1),-1))</f>
        <v>-1</v>
      </c>
      <c r="AQ10" s="24" t="s">
        <v>870</v>
      </c>
      <c r="AR10" s="28">
        <f>60+I10-0.5</f>
        <v>67.5</v>
      </c>
      <c r="AS10" s="26">
        <f>IF(AQ10="",0,IF(EXACT(RIGHT(AQ10,5),"dB(A)"),IF(ABS(VALUE(LEFT(AQ10,FIND(" ",AQ10,1)))-AR10)&lt;=0.5,1,-1),-1))</f>
        <v>-1</v>
      </c>
      <c r="AT10" s="24" t="s">
        <v>871</v>
      </c>
      <c r="AU10" s="31">
        <f>0.00002*10^((80+J10)/20)</f>
        <v>0.56367658625289196</v>
      </c>
      <c r="AV10" s="31">
        <f>AU10/400</f>
        <v>1.40919146563223E-3</v>
      </c>
      <c r="AW10" s="31">
        <f>AU10*AV10</f>
        <v>7.9432823472428489E-4</v>
      </c>
      <c r="AX10" s="31">
        <f>AW10/340</f>
        <v>2.3362595138949555E-6</v>
      </c>
      <c r="AY10" s="26">
        <v>1</v>
      </c>
      <c r="AZ10" s="53">
        <f>L10+V10+AC10+AE10+AG10+AJ10+AM10+AP10+AS10+AY10</f>
        <v>8</v>
      </c>
    </row>
    <row r="11" spans="1:56" ht="15.75" customHeight="1">
      <c r="A11" s="54">
        <v>10</v>
      </c>
      <c r="B11" s="23">
        <v>41922.753206157409</v>
      </c>
      <c r="C11" s="29" t="s">
        <v>740</v>
      </c>
      <c r="D11" s="33">
        <v>1</v>
      </c>
      <c r="E11" s="25">
        <v>256688</v>
      </c>
      <c r="F11" s="25">
        <f>INT(E11/100000)</f>
        <v>2</v>
      </c>
      <c r="G11" s="25">
        <f>INT(($E11-100000*F11)/10000)</f>
        <v>5</v>
      </c>
      <c r="H11" s="25">
        <f>INT(($E11-100000*F11-10000*G11)/1000)</f>
        <v>6</v>
      </c>
      <c r="I11" s="25">
        <f>INT(($E11-100000*$F11-10000*$G11-1000*$H11)/100)</f>
        <v>6</v>
      </c>
      <c r="J11" s="25">
        <f>INT(($E11-100000*$F11-10000*$G11-1000*$H11-100*$I11)/10)</f>
        <v>8</v>
      </c>
      <c r="K11" s="25">
        <f>INT(($E11-100000*$F11-10000*$G11-1000*$H11-100*$I11-10*$J11))</f>
        <v>8</v>
      </c>
      <c r="L11" s="26">
        <v>2</v>
      </c>
      <c r="M11" s="24" t="s">
        <v>748</v>
      </c>
      <c r="N11" s="28">
        <f>IF(ISERROR(FIND("larger than the sound intensity level",M11,1)),0,-1)</f>
        <v>0</v>
      </c>
      <c r="O11" s="28">
        <f>IF(ISERROR(FIND("are always equal",$M11,1)),0,-1)</f>
        <v>0</v>
      </c>
      <c r="P11" s="28">
        <f>IF(ISERROR(FIND("is always smaller or equal than the sound energy density level",$M11,1)),0,1)</f>
        <v>1</v>
      </c>
      <c r="Q11" s="28">
        <f>IF(ISERROR(FIND("is the energetic average beween",$M11,1)),0,1)</f>
        <v>0</v>
      </c>
      <c r="R11" s="28">
        <f>IF(ISERROR(FIND("is constant (340 m/s)",$M11,1)),0,-1)</f>
        <v>0</v>
      </c>
      <c r="S11" s="28">
        <f>IF(ISERROR(FIND("is proportional to the temperature",$M11,1)),0,-1)</f>
        <v>0</v>
      </c>
      <c r="T11" s="28">
        <f>IF(ISERROR(FIND("is proportional to the square root ",$M11,1)),0,1)</f>
        <v>1</v>
      </c>
      <c r="U11" s="28">
        <f>IF(ISERROR(FIND("depends on the sound level",$M11,1)),0,-1)</f>
        <v>0</v>
      </c>
      <c r="V11" s="26">
        <f>SUM(N11:U11)</f>
        <v>2</v>
      </c>
      <c r="W11" s="24" t="s">
        <v>747</v>
      </c>
      <c r="X11" s="28">
        <f>IF(ISERROR(FIND("power level doubles",$W11,1)),0,-1)</f>
        <v>0</v>
      </c>
      <c r="Y11" s="28">
        <f>IF(ISERROR(FIND("power level increases by 6 dB",$W11,1)),0,-1)</f>
        <v>0</v>
      </c>
      <c r="Z11" s="28">
        <f>IF(ISERROR(FIND("power level increases by 3 dB",$W11,1)),0,1)</f>
        <v>1</v>
      </c>
      <c r="AA11" s="28">
        <f>IF(ISERROR(FIND("by the listener doubles",$W11,1)),0,-1)</f>
        <v>0</v>
      </c>
      <c r="AB11" s="28">
        <f>IF(ISERROR(FIND("by a factor 1.41",$W11,1)),0,1)</f>
        <v>0</v>
      </c>
      <c r="AC11" s="26">
        <f>SUM(X11:AB11)</f>
        <v>1</v>
      </c>
      <c r="AD11" s="25" t="s">
        <v>749</v>
      </c>
      <c r="AE11" s="26">
        <f>IF(EXACT(AD11,"25 dB"),1,IF(AD11="",0,-1))</f>
        <v>1</v>
      </c>
      <c r="AF11" s="24" t="s">
        <v>741</v>
      </c>
      <c r="AG11" s="26">
        <f>IF(EXACT(AF11,"2 Pa"),1,IF(AF11="",0,-1))</f>
        <v>1</v>
      </c>
      <c r="AH11" s="24" t="s">
        <v>742</v>
      </c>
      <c r="AI11" s="30">
        <f>20*LOG10((3+K11)/0.00002)</f>
        <v>114.80725378988488</v>
      </c>
      <c r="AJ11" s="26">
        <f>IF(AH11="",0,IF(EXACT(RIGHT(AH11,2),"dB"),IF(ABS(VALUE(LEFT(AH11,FIND(" ",AH11,1)))-AI11)&lt;=0.5,1,-1),-1))</f>
        <v>1</v>
      </c>
      <c r="AK11" s="24" t="s">
        <v>743</v>
      </c>
      <c r="AL11" s="30">
        <f>10*LOG10(10^((80+J11)/10)+10^((78+I11)/10))</f>
        <v>89.455404631092961</v>
      </c>
      <c r="AM11" s="26">
        <f>IF(AK11="",0,IF(EXACT(RIGHT(AK11,2),"dB"),IF(ABS(VALUE(LEFT(AK11,FIND(" ",AK11,1)))-AL11)&lt;=0.5,1,-1),-1))</f>
        <v>1</v>
      </c>
      <c r="AN11" s="24" t="s">
        <v>744</v>
      </c>
      <c r="AO11" s="28" t="str">
        <f>TEXT(78+K11-16.1,"0.0")</f>
        <v>69.9</v>
      </c>
      <c r="AP11" s="26">
        <f>IF(AN11="",0,IF(EXACT(RIGHT(AN11,5),"dB(A)"),IF(ABS(VALUE(LEFT(AN11,FIND(" ",AN11,1)))-AO11)&lt;=0.5,1,-1),-1))</f>
        <v>-1</v>
      </c>
      <c r="AQ11" s="24" t="s">
        <v>745</v>
      </c>
      <c r="AR11" s="28">
        <f>60+I11-0.5</f>
        <v>65.5</v>
      </c>
      <c r="AS11" s="26">
        <f>IF(AQ11="",0,IF(EXACT(RIGHT(AQ11,5),"dB(A)"),IF(ABS(VALUE(LEFT(AQ11,FIND(" ",AQ11,1)))-AR11)&lt;=0.5,1,-1),-1))</f>
        <v>-1</v>
      </c>
      <c r="AT11" s="24" t="s">
        <v>746</v>
      </c>
      <c r="AU11" s="31">
        <f>0.00002*10^((80+J11)/20)</f>
        <v>0.50237728630191725</v>
      </c>
      <c r="AV11" s="31">
        <f>AU11/400</f>
        <v>1.2559432157547932E-3</v>
      </c>
      <c r="AW11" s="31">
        <f>AU11*AV11</f>
        <v>6.3095734448019635E-4</v>
      </c>
      <c r="AX11" s="31">
        <f>AW11/340</f>
        <v>1.8557568955299893E-6</v>
      </c>
      <c r="AY11" s="26">
        <v>1</v>
      </c>
      <c r="AZ11" s="53">
        <f>L11+V11+AC11+AE11+AG11+AJ11+AM11+AP11+AS11+AY11</f>
        <v>8</v>
      </c>
    </row>
    <row r="12" spans="1:56" ht="15.75" customHeight="1">
      <c r="A12" s="54">
        <v>11</v>
      </c>
      <c r="B12" s="23">
        <v>41922.754492164357</v>
      </c>
      <c r="C12" s="29" t="s">
        <v>1266</v>
      </c>
      <c r="D12" s="33">
        <v>1</v>
      </c>
      <c r="E12" s="25">
        <v>258711</v>
      </c>
      <c r="F12" s="25">
        <f>INT(E12/100000)</f>
        <v>2</v>
      </c>
      <c r="G12" s="25">
        <f>INT(($E12-100000*F12)/10000)</f>
        <v>5</v>
      </c>
      <c r="H12" s="25">
        <f>INT(($E12-100000*F12-10000*G12)/1000)</f>
        <v>8</v>
      </c>
      <c r="I12" s="25">
        <f>INT(($E12-100000*$F12-10000*$G12-1000*$H12)/100)</f>
        <v>7</v>
      </c>
      <c r="J12" s="25">
        <f>INT(($E12-100000*$F12-10000*$G12-1000*$H12-100*$I12)/10)</f>
        <v>1</v>
      </c>
      <c r="K12" s="25">
        <f>INT(($E12-100000*$F12-10000*$G12-1000*$H12-100*$I12-10*$J12))</f>
        <v>1</v>
      </c>
      <c r="L12" s="26">
        <v>2</v>
      </c>
      <c r="M12" s="24" t="s">
        <v>1274</v>
      </c>
      <c r="N12" s="28">
        <f>IF(ISERROR(FIND("larger than the sound intensity level",M12,1)),0,-1)</f>
        <v>0</v>
      </c>
      <c r="O12" s="28">
        <f>IF(ISERROR(FIND("are always equal",$M12,1)),0,-1)</f>
        <v>0</v>
      </c>
      <c r="P12" s="28">
        <f>IF(ISERROR(FIND("is always smaller or equal than the sound energy density level",$M12,1)),0,1)</f>
        <v>1</v>
      </c>
      <c r="Q12" s="28">
        <f>IF(ISERROR(FIND("is the energetic average beween",$M12,1)),0,1)</f>
        <v>0</v>
      </c>
      <c r="R12" s="28">
        <f>IF(ISERROR(FIND("is constant (340 m/s)",$M12,1)),0,-1)</f>
        <v>0</v>
      </c>
      <c r="S12" s="28">
        <f>IF(ISERROR(FIND("is proportional to the temperature",$M12,1)),0,-1)</f>
        <v>0</v>
      </c>
      <c r="T12" s="28">
        <f>IF(ISERROR(FIND("is proportional to the square root ",$M12,1)),0,1)</f>
        <v>1</v>
      </c>
      <c r="U12" s="28">
        <f>IF(ISERROR(FIND("depends on the sound level",$M12,1)),0,-1)</f>
        <v>0</v>
      </c>
      <c r="V12" s="26">
        <f>SUM(N12:U12)</f>
        <v>2</v>
      </c>
      <c r="W12" s="24" t="s">
        <v>1273</v>
      </c>
      <c r="X12" s="28">
        <f>IF(ISERROR(FIND("power level doubles",$W12,1)),0,-1)</f>
        <v>0</v>
      </c>
      <c r="Y12" s="28">
        <f>IF(ISERROR(FIND("power level increases by 6 dB",$W12,1)),0,-1)</f>
        <v>0</v>
      </c>
      <c r="Z12" s="28">
        <f>IF(ISERROR(FIND("power level increases by 3 dB",$W12,1)),0,1)</f>
        <v>1</v>
      </c>
      <c r="AA12" s="28">
        <f>IF(ISERROR(FIND("by the listener doubles",$W12,1)),0,-1)</f>
        <v>0</v>
      </c>
      <c r="AB12" s="28">
        <f>IF(ISERROR(FIND("by a factor 1.41",$W12,1)),0,1)</f>
        <v>0</v>
      </c>
      <c r="AC12" s="26">
        <f>SUM(X12:AB12)</f>
        <v>1</v>
      </c>
      <c r="AD12" s="25" t="s">
        <v>1275</v>
      </c>
      <c r="AE12" s="26">
        <f>IF(EXACT(AD12,"25 dB"),1,IF(AD12="",0,-1))</f>
        <v>1</v>
      </c>
      <c r="AF12" s="24" t="s">
        <v>1267</v>
      </c>
      <c r="AG12" s="26">
        <f>IF(EXACT(AF12,"2 Pa"),1,IF(AF12="",0,-1))</f>
        <v>1</v>
      </c>
      <c r="AH12" s="24" t="s">
        <v>1268</v>
      </c>
      <c r="AI12" s="30">
        <f>20*LOG10((3+K12)/0.00002)</f>
        <v>106.02059991327963</v>
      </c>
      <c r="AJ12" s="26">
        <f>IF(AH12="",0,IF(EXACT(RIGHT(AH12,2),"dB"),IF(ABS(VALUE(LEFT(AH12,FIND(" ",AH12,1)))-AI12)&lt;=0.5,1,-1),-1))</f>
        <v>1</v>
      </c>
      <c r="AK12" s="24" t="s">
        <v>1269</v>
      </c>
      <c r="AL12" s="30">
        <f>10*LOG10(10^((80+J12)/10)+10^((78+I12)/10))</f>
        <v>86.455404631092932</v>
      </c>
      <c r="AM12" s="26">
        <f>IF(AK12="",0,IF(EXACT(RIGHT(AK12,2),"dB"),IF(ABS(VALUE(LEFT(AK12,FIND(" ",AK12,1)))-AL12)&lt;=0.5,1,-1),-1))</f>
        <v>1</v>
      </c>
      <c r="AN12" s="24" t="s">
        <v>1270</v>
      </c>
      <c r="AO12" s="28" t="str">
        <f>TEXT(78+K12-16.1,"0.0")</f>
        <v>62.9</v>
      </c>
      <c r="AP12" s="26">
        <f>IF(AN12="",0,IF(EXACT(RIGHT(AN12,5),"dB(A)"),IF(ABS(VALUE(LEFT(AN12,FIND(" ",AN12,1)))-AO12)&lt;=0.5,1,-1),-1))</f>
        <v>-1</v>
      </c>
      <c r="AQ12" s="24" t="s">
        <v>1271</v>
      </c>
      <c r="AR12" s="28">
        <f>60+I12-0.5</f>
        <v>66.5</v>
      </c>
      <c r="AS12" s="26">
        <f>IF(AQ12="",0,IF(EXACT(RIGHT(AQ12,5),"dB(A)"),IF(ABS(VALUE(LEFT(AQ12,FIND(" ",AQ12,1)))-AR12)&lt;=0.5,1,-1),-1))</f>
        <v>-1</v>
      </c>
      <c r="AT12" s="24" t="s">
        <v>1272</v>
      </c>
      <c r="AU12" s="31">
        <f>0.00002*10^((80+J12)/20)</f>
        <v>0.2244036908603928</v>
      </c>
      <c r="AV12" s="31">
        <f>AU12/400</f>
        <v>5.6100922715098195E-4</v>
      </c>
      <c r="AW12" s="31">
        <f>AU12*AV12</f>
        <v>1.2589254117941682E-4</v>
      </c>
      <c r="AX12" s="31">
        <f>AW12/340</f>
        <v>3.7027217993946124E-7</v>
      </c>
      <c r="AY12" s="26">
        <v>1</v>
      </c>
      <c r="AZ12" s="53">
        <f>L12+V12+AC12+AE12+AG12+AJ12+AM12+AP12+AS12+AY12</f>
        <v>8</v>
      </c>
    </row>
    <row r="13" spans="1:56" ht="15.75" customHeight="1">
      <c r="A13" s="54">
        <v>12</v>
      </c>
      <c r="B13" s="23">
        <v>41922.756639097221</v>
      </c>
      <c r="C13" s="29" t="s">
        <v>1462</v>
      </c>
      <c r="D13" s="33">
        <v>1</v>
      </c>
      <c r="E13" s="25">
        <v>239524</v>
      </c>
      <c r="F13" s="25">
        <f>INT(E13/100000)</f>
        <v>2</v>
      </c>
      <c r="G13" s="25">
        <f>INT(($E13-100000*F13)/10000)</f>
        <v>3</v>
      </c>
      <c r="H13" s="25">
        <f>INT(($E13-100000*F13-10000*G13)/1000)</f>
        <v>9</v>
      </c>
      <c r="I13" s="25">
        <f>INT(($E13-100000*$F13-10000*$G13-1000*$H13)/100)</f>
        <v>5</v>
      </c>
      <c r="J13" s="25">
        <f>INT(($E13-100000*$F13-10000*$G13-1000*$H13-100*$I13)/10)</f>
        <v>2</v>
      </c>
      <c r="K13" s="25">
        <f>INT(($E13-100000*$F13-10000*$G13-1000*$H13-100*$I13-10*$J13))</f>
        <v>4</v>
      </c>
      <c r="L13" s="26">
        <v>2</v>
      </c>
      <c r="M13" s="24" t="s">
        <v>1470</v>
      </c>
      <c r="N13" s="28">
        <f>IF(ISERROR(FIND("larger than the sound intensity level",M13,1)),0,-1)</f>
        <v>0</v>
      </c>
      <c r="O13" s="28">
        <f>IF(ISERROR(FIND("are always equal",$M13,1)),0,-1)</f>
        <v>0</v>
      </c>
      <c r="P13" s="28">
        <f>IF(ISERROR(FIND("is always smaller or equal than the sound energy density level",$M13,1)),0,1)</f>
        <v>0</v>
      </c>
      <c r="Q13" s="28">
        <f>IF(ISERROR(FIND("is the energetic average beween",$M13,1)),0,1)</f>
        <v>0</v>
      </c>
      <c r="R13" s="28">
        <f>IF(ISERROR(FIND("is constant (340 m/s)",$M13,1)),0,-1)</f>
        <v>0</v>
      </c>
      <c r="S13" s="28">
        <f>IF(ISERROR(FIND("is proportional to the temperature",$M13,1)),0,-1)</f>
        <v>0</v>
      </c>
      <c r="T13" s="28">
        <f>IF(ISERROR(FIND("is proportional to the square root ",$M13,1)),0,1)</f>
        <v>1</v>
      </c>
      <c r="U13" s="28">
        <f>IF(ISERROR(FIND("depends on the sound level",$M13,1)),0,-1)</f>
        <v>0</v>
      </c>
      <c r="V13" s="26">
        <f>SUM(N13:U13)</f>
        <v>1</v>
      </c>
      <c r="W13" s="24" t="s">
        <v>1469</v>
      </c>
      <c r="X13" s="28">
        <f>IF(ISERROR(FIND("power level doubles",$W13,1)),0,-1)</f>
        <v>0</v>
      </c>
      <c r="Y13" s="28">
        <f>IF(ISERROR(FIND("power level increases by 6 dB",$W13,1)),0,-1)</f>
        <v>0</v>
      </c>
      <c r="Z13" s="28">
        <f>IF(ISERROR(FIND("power level increases by 3 dB",$W13,1)),0,1)</f>
        <v>1</v>
      </c>
      <c r="AA13" s="28">
        <f>IF(ISERROR(FIND("by the listener doubles",$W13,1)),0,-1)</f>
        <v>0</v>
      </c>
      <c r="AB13" s="28">
        <f>IF(ISERROR(FIND("by a factor 1.41",$W13,1)),0,1)</f>
        <v>1</v>
      </c>
      <c r="AC13" s="26">
        <f>SUM(X13:AB13)</f>
        <v>2</v>
      </c>
      <c r="AD13" s="25" t="s">
        <v>1471</v>
      </c>
      <c r="AE13" s="26">
        <f>IF(EXACT(AD13,"25 dB"),1,IF(AD13="",0,-1))</f>
        <v>-1</v>
      </c>
      <c r="AF13" s="24" t="s">
        <v>1463</v>
      </c>
      <c r="AG13" s="26">
        <f>IF(EXACT(AF13,"2 Pa"),1,IF(AF13="",0,-1))</f>
        <v>1</v>
      </c>
      <c r="AH13" s="24" t="s">
        <v>1464</v>
      </c>
      <c r="AI13" s="30">
        <f>20*LOG10((3+K13)/0.00002)</f>
        <v>110.88136088700551</v>
      </c>
      <c r="AJ13" s="26">
        <f>IF(AH13="",0,IF(EXACT(RIGHT(AH13,2),"dB"),IF(ABS(VALUE(LEFT(AH13,FIND(" ",AH13,1)))-AI13)&lt;=0.5,1,-1),-1))</f>
        <v>1</v>
      </c>
      <c r="AK13" s="24" t="s">
        <v>1465</v>
      </c>
      <c r="AL13" s="30">
        <f>10*LOG10(10^((80+J13)/10)+10^((78+I13)/10))</f>
        <v>85.539018910438671</v>
      </c>
      <c r="AM13" s="26">
        <f>IF(AK13="",0,IF(EXACT(RIGHT(AK13,2),"dB"),IF(ABS(VALUE(LEFT(AK13,FIND(" ",AK13,1)))-AL13)&lt;=0.5,1,-1),-1))</f>
        <v>1</v>
      </c>
      <c r="AN13" s="24" t="s">
        <v>1466</v>
      </c>
      <c r="AO13" s="28" t="str">
        <f>TEXT(78+K13-16.1,"0.0")</f>
        <v>65.9</v>
      </c>
      <c r="AP13" s="26">
        <f>IF(AN13="",0,IF(EXACT(RIGHT(AN13,5),"dB(A)"),IF(ABS(VALUE(LEFT(AN13,FIND(" ",AN13,1)))-AO13)&lt;=0.5,1,-1),-1))</f>
        <v>1</v>
      </c>
      <c r="AQ13" s="24" t="s">
        <v>1467</v>
      </c>
      <c r="AR13" s="28">
        <f>60+I13-0.5</f>
        <v>64.5</v>
      </c>
      <c r="AS13" s="26">
        <f>IF(AQ13="",0,IF(EXACT(RIGHT(AQ13,5),"dB(A)"),IF(ABS(VALUE(LEFT(AQ13,FIND(" ",AQ13,1)))-AR13)&lt;=0.5,1,-1),-1))</f>
        <v>-1</v>
      </c>
      <c r="AT13" s="24" t="s">
        <v>1468</v>
      </c>
      <c r="AU13" s="31">
        <f>0.00002*10^((80+J13)/20)</f>
        <v>0.25178508235883346</v>
      </c>
      <c r="AV13" s="31">
        <f>AU13/400</f>
        <v>6.2946270589708364E-4</v>
      </c>
      <c r="AW13" s="31">
        <f>AU13*AV13</f>
        <v>1.5848931924611136E-4</v>
      </c>
      <c r="AX13" s="31">
        <f>AW13/340</f>
        <v>4.6614505660620987E-7</v>
      </c>
      <c r="AY13" s="26">
        <v>1</v>
      </c>
      <c r="AZ13" s="53">
        <f>L13+V13+AC13+AE13+AG13+AJ13+AM13+AP13+AS13+AY13</f>
        <v>8</v>
      </c>
    </row>
    <row r="14" spans="1:56" ht="15.75" customHeight="1">
      <c r="A14" s="54">
        <v>13</v>
      </c>
      <c r="B14" s="23">
        <v>41922.759116770831</v>
      </c>
      <c r="C14" s="29" t="s">
        <v>1540</v>
      </c>
      <c r="D14" s="33">
        <v>1</v>
      </c>
      <c r="E14" s="25">
        <v>240069</v>
      </c>
      <c r="F14" s="25">
        <f>INT(E14/100000)</f>
        <v>2</v>
      </c>
      <c r="G14" s="25">
        <f>INT(($E14-100000*F14)/10000)</f>
        <v>4</v>
      </c>
      <c r="H14" s="25">
        <f>INT(($E14-100000*F14-10000*G14)/1000)</f>
        <v>0</v>
      </c>
      <c r="I14" s="25">
        <f>INT(($E14-100000*$F14-10000*$G14-1000*$H14)/100)</f>
        <v>0</v>
      </c>
      <c r="J14" s="25">
        <f>INT(($E14-100000*$F14-10000*$G14-1000*$H14-100*$I14)/10)</f>
        <v>6</v>
      </c>
      <c r="K14" s="25">
        <f>INT(($E14-100000*$F14-10000*$G14-1000*$H14-100*$I14-10*$J14))</f>
        <v>9</v>
      </c>
      <c r="L14" s="26">
        <v>2</v>
      </c>
      <c r="M14" s="24" t="s">
        <v>1548</v>
      </c>
      <c r="N14" s="28">
        <f>IF(ISERROR(FIND("larger than the sound intensity level",M14,1)),0,-1)</f>
        <v>0</v>
      </c>
      <c r="O14" s="28">
        <f>IF(ISERROR(FIND("are always equal",$M14,1)),0,-1)</f>
        <v>0</v>
      </c>
      <c r="P14" s="28">
        <f>IF(ISERROR(FIND("is always smaller or equal than the sound energy density level",$M14,1)),0,1)</f>
        <v>1</v>
      </c>
      <c r="Q14" s="28">
        <f>IF(ISERROR(FIND("is the energetic average beween",$M14,1)),0,1)</f>
        <v>0</v>
      </c>
      <c r="R14" s="28">
        <f>IF(ISERROR(FIND("is constant (340 m/s)",$M14,1)),0,-1)</f>
        <v>0</v>
      </c>
      <c r="S14" s="28">
        <f>IF(ISERROR(FIND("is proportional to the temperature",$M14,1)),0,-1)</f>
        <v>0</v>
      </c>
      <c r="T14" s="28">
        <f>IF(ISERROR(FIND("is proportional to the square root ",$M14,1)),0,1)</f>
        <v>1</v>
      </c>
      <c r="U14" s="28">
        <f>IF(ISERROR(FIND("depends on the sound level",$M14,1)),0,-1)</f>
        <v>0</v>
      </c>
      <c r="V14" s="26">
        <f>SUM(N14:U14)</f>
        <v>2</v>
      </c>
      <c r="W14" s="24" t="s">
        <v>1547</v>
      </c>
      <c r="X14" s="28">
        <f>IF(ISERROR(FIND("power level doubles",$W14,1)),0,-1)</f>
        <v>0</v>
      </c>
      <c r="Y14" s="28">
        <f>IF(ISERROR(FIND("power level increases by 6 dB",$W14,1)),0,-1)</f>
        <v>0</v>
      </c>
      <c r="Z14" s="28">
        <f>IF(ISERROR(FIND("power level increases by 3 dB",$W14,1)),0,1)</f>
        <v>1</v>
      </c>
      <c r="AA14" s="28">
        <f>IF(ISERROR(FIND("by the listener doubles",$W14,1)),0,-1)</f>
        <v>0</v>
      </c>
      <c r="AB14" s="28">
        <f>IF(ISERROR(FIND("by a factor 1.41",$W14,1)),0,1)</f>
        <v>0</v>
      </c>
      <c r="AC14" s="26">
        <f>SUM(X14:AB14)</f>
        <v>1</v>
      </c>
      <c r="AD14" s="25" t="s">
        <v>1549</v>
      </c>
      <c r="AE14" s="26">
        <f>IF(EXACT(AD14,"25 dB"),1,IF(AD14="",0,-1))</f>
        <v>1</v>
      </c>
      <c r="AF14" s="24" t="s">
        <v>1541</v>
      </c>
      <c r="AG14" s="26">
        <f>IF(EXACT(AF14,"2 Pa"),1,IF(AF14="",0,-1))</f>
        <v>1</v>
      </c>
      <c r="AH14" s="24" t="s">
        <v>1542</v>
      </c>
      <c r="AI14" s="30">
        <f>20*LOG10((3+K14)/0.00002)</f>
        <v>115.56302500767288</v>
      </c>
      <c r="AJ14" s="26">
        <f>IF(AH14="",0,IF(EXACT(RIGHT(AH14,2),"dB"),IF(ABS(VALUE(LEFT(AH14,FIND(" ",AH14,1)))-AI14)&lt;=0.5,1,-1),-1))</f>
        <v>1</v>
      </c>
      <c r="AK14" s="24" t="s">
        <v>1543</v>
      </c>
      <c r="AL14" s="30">
        <f>10*LOG10(10^((80+J14)/10)+10^((78+I14)/10))</f>
        <v>86.638920341433803</v>
      </c>
      <c r="AM14" s="26">
        <f>IF(AK14="",0,IF(EXACT(RIGHT(AK14,2),"dB"),IF(ABS(VALUE(LEFT(AK14,FIND(" ",AK14,1)))-AL14)&lt;=0.5,1,-1),-1))</f>
        <v>1</v>
      </c>
      <c r="AN14" s="24" t="s">
        <v>1544</v>
      </c>
      <c r="AO14" s="28" t="str">
        <f>TEXT(78+K14-16.1,"0.0")</f>
        <v>70.9</v>
      </c>
      <c r="AP14" s="26">
        <f>IF(AN14="",0,IF(EXACT(RIGHT(AN14,5),"dB(A)"),IF(ABS(VALUE(LEFT(AN14,FIND(" ",AN14,1)))-AO14)&lt;=0.5,1,-1),-1))</f>
        <v>-1</v>
      </c>
      <c r="AQ14" s="24" t="s">
        <v>1545</v>
      </c>
      <c r="AR14" s="28">
        <f>60+I14-0.5</f>
        <v>59.5</v>
      </c>
      <c r="AS14" s="26">
        <f>IF(AQ14="",0,IF(EXACT(RIGHT(AQ14,5),"dB(A)"),IF(ABS(VALUE(LEFT(AQ14,FIND(" ",AQ14,1)))-AR14)&lt;=0.5,1,-1),-1))</f>
        <v>-1</v>
      </c>
      <c r="AT14" s="24" t="s">
        <v>1546</v>
      </c>
      <c r="AU14" s="31">
        <f>0.00002*10^((80+J14)/20)</f>
        <v>0.39905246299377589</v>
      </c>
      <c r="AV14" s="31">
        <f>AU14/400</f>
        <v>9.9763115748443968E-4</v>
      </c>
      <c r="AW14" s="31">
        <f>AU14*AV14</f>
        <v>3.9810717055349719E-4</v>
      </c>
      <c r="AX14" s="31">
        <f>AW14/340</f>
        <v>1.1709034428044036E-6</v>
      </c>
      <c r="AY14" s="26">
        <v>1</v>
      </c>
      <c r="AZ14" s="53">
        <f>L14+V14+AC14+AE14+AG14+AJ14+AM14+AP14+AS14+AY14</f>
        <v>8</v>
      </c>
    </row>
    <row r="15" spans="1:56" ht="15.75" customHeight="1">
      <c r="A15" s="54">
        <v>14</v>
      </c>
      <c r="B15" s="23">
        <v>41922.759529930554</v>
      </c>
      <c r="C15" s="29" t="s">
        <v>1550</v>
      </c>
      <c r="D15" s="33">
        <v>1</v>
      </c>
      <c r="E15" s="25">
        <v>241067</v>
      </c>
      <c r="F15" s="25">
        <f>INT(E15/100000)</f>
        <v>2</v>
      </c>
      <c r="G15" s="25">
        <f>INT(($E15-100000*F15)/10000)</f>
        <v>4</v>
      </c>
      <c r="H15" s="25">
        <f>INT(($E15-100000*F15-10000*G15)/1000)</f>
        <v>1</v>
      </c>
      <c r="I15" s="25">
        <f>INT(($E15-100000*$F15-10000*$G15-1000*$H15)/100)</f>
        <v>0</v>
      </c>
      <c r="J15" s="25">
        <f>INT(($E15-100000*$F15-10000*$G15-1000*$H15-100*$I15)/10)</f>
        <v>6</v>
      </c>
      <c r="K15" s="25">
        <f>INT(($E15-100000*$F15-10000*$G15-1000*$H15-100*$I15-10*$J15))</f>
        <v>7</v>
      </c>
      <c r="L15" s="26">
        <v>2</v>
      </c>
      <c r="M15" s="24" t="s">
        <v>1558</v>
      </c>
      <c r="N15" s="28">
        <f>IF(ISERROR(FIND("larger than the sound intensity level",M15,1)),0,-1)</f>
        <v>0</v>
      </c>
      <c r="O15" s="28">
        <f>IF(ISERROR(FIND("are always equal",$M15,1)),0,-1)</f>
        <v>0</v>
      </c>
      <c r="P15" s="28">
        <f>IF(ISERROR(FIND("is always smaller or equal than the sound energy density level",$M15,1)),0,1)</f>
        <v>1</v>
      </c>
      <c r="Q15" s="28">
        <f>IF(ISERROR(FIND("is the energetic average beween",$M15,1)),0,1)</f>
        <v>0</v>
      </c>
      <c r="R15" s="28">
        <f>IF(ISERROR(FIND("is constant (340 m/s)",$M15,1)),0,-1)</f>
        <v>0</v>
      </c>
      <c r="S15" s="28">
        <f>IF(ISERROR(FIND("is proportional to the temperature",$M15,1)),0,-1)</f>
        <v>0</v>
      </c>
      <c r="T15" s="28">
        <f>IF(ISERROR(FIND("is proportional to the square root ",$M15,1)),0,1)</f>
        <v>1</v>
      </c>
      <c r="U15" s="28">
        <f>IF(ISERROR(FIND("depends on the sound level",$M15,1)),0,-1)</f>
        <v>0</v>
      </c>
      <c r="V15" s="26">
        <f>SUM(N15:U15)</f>
        <v>2</v>
      </c>
      <c r="W15" s="24" t="s">
        <v>1557</v>
      </c>
      <c r="X15" s="28">
        <f>IF(ISERROR(FIND("power level doubles",$W15,1)),0,-1)</f>
        <v>0</v>
      </c>
      <c r="Y15" s="28">
        <f>IF(ISERROR(FIND("power level increases by 6 dB",$W15,1)),0,-1)</f>
        <v>0</v>
      </c>
      <c r="Z15" s="28">
        <f>IF(ISERROR(FIND("power level increases by 3 dB",$W15,1)),0,1)</f>
        <v>1</v>
      </c>
      <c r="AA15" s="28">
        <f>IF(ISERROR(FIND("by the listener doubles",$W15,1)),0,-1)</f>
        <v>0</v>
      </c>
      <c r="AB15" s="28">
        <f>IF(ISERROR(FIND("by a factor 1.41",$W15,1)),0,1)</f>
        <v>0</v>
      </c>
      <c r="AC15" s="26">
        <f>SUM(X15:AB15)</f>
        <v>1</v>
      </c>
      <c r="AD15" s="25" t="s">
        <v>1559</v>
      </c>
      <c r="AE15" s="26">
        <f>IF(EXACT(AD15,"25 dB"),1,IF(AD15="",0,-1))</f>
        <v>1</v>
      </c>
      <c r="AF15" s="24" t="s">
        <v>1551</v>
      </c>
      <c r="AG15" s="26">
        <f>IF(EXACT(AF15,"2 Pa"),1,IF(AF15="",0,-1))</f>
        <v>1</v>
      </c>
      <c r="AH15" s="24" t="s">
        <v>1552</v>
      </c>
      <c r="AI15" s="30">
        <f>20*LOG10((3+K15)/0.00002)</f>
        <v>113.97940008672037</v>
      </c>
      <c r="AJ15" s="26">
        <f>IF(AH15="",0,IF(EXACT(RIGHT(AH15,2),"dB"),IF(ABS(VALUE(LEFT(AH15,FIND(" ",AH15,1)))-AI15)&lt;=0.5,1,-1),-1))</f>
        <v>1</v>
      </c>
      <c r="AK15" s="24" t="s">
        <v>1553</v>
      </c>
      <c r="AL15" s="30">
        <f>10*LOG10(10^((80+J15)/10)+10^((78+I15)/10))</f>
        <v>86.638920341433803</v>
      </c>
      <c r="AM15" s="26">
        <f>IF(AK15="",0,IF(EXACT(RIGHT(AK15,2),"dB"),IF(ABS(VALUE(LEFT(AK15,FIND(" ",AK15,1)))-AL15)&lt;=0.5,1,-1),-1))</f>
        <v>1</v>
      </c>
      <c r="AN15" s="24" t="s">
        <v>1554</v>
      </c>
      <c r="AO15" s="28" t="str">
        <f>TEXT(78+K15-16.1,"0.0")</f>
        <v>68.9</v>
      </c>
      <c r="AP15" s="26">
        <f>IF(AN15="",0,IF(EXACT(RIGHT(AN15,5),"dB(A)"),IF(ABS(VALUE(LEFT(AN15,FIND(" ",AN15,1)))-AO15)&lt;=0.5,1,-1),-1))</f>
        <v>-1</v>
      </c>
      <c r="AQ15" s="24" t="s">
        <v>1555</v>
      </c>
      <c r="AR15" s="28">
        <f>60+I15-0.5</f>
        <v>59.5</v>
      </c>
      <c r="AS15" s="26">
        <f>IF(AQ15="",0,IF(EXACT(RIGHT(AQ15,5),"dB(A)"),IF(ABS(VALUE(LEFT(AQ15,FIND(" ",AQ15,1)))-AR15)&lt;=0.5,1,-1),-1))</f>
        <v>-1</v>
      </c>
      <c r="AT15" s="24" t="s">
        <v>1556</v>
      </c>
      <c r="AU15" s="31">
        <f>0.00002*10^((80+J15)/20)</f>
        <v>0.39905246299377589</v>
      </c>
      <c r="AV15" s="31">
        <f>AU15/400</f>
        <v>9.9763115748443968E-4</v>
      </c>
      <c r="AW15" s="31">
        <f>AU15*AV15</f>
        <v>3.9810717055349719E-4</v>
      </c>
      <c r="AX15" s="31">
        <f>AW15/340</f>
        <v>1.1709034428044036E-6</v>
      </c>
      <c r="AY15" s="26">
        <v>1</v>
      </c>
      <c r="AZ15" s="53">
        <f>L15+V15+AC15+AE15+AG15+AJ15+AM15+AP15+AS15+AY15</f>
        <v>8</v>
      </c>
    </row>
    <row r="16" spans="1:56" ht="15.75" customHeight="1">
      <c r="A16" s="54">
        <v>15</v>
      </c>
      <c r="B16" s="23">
        <v>41922.750533148152</v>
      </c>
      <c r="C16" s="24" t="s">
        <v>167</v>
      </c>
      <c r="D16" s="25"/>
      <c r="E16" s="25">
        <v>253917</v>
      </c>
      <c r="F16" s="25">
        <f>INT(E16/100000)</f>
        <v>2</v>
      </c>
      <c r="G16" s="25">
        <f>INT(($E16-100000*F16)/10000)</f>
        <v>5</v>
      </c>
      <c r="H16" s="25">
        <f>INT(($E16-100000*F16-10000*G16)/1000)</f>
        <v>3</v>
      </c>
      <c r="I16" s="25">
        <f>INT(($E16-100000*$F16-10000*$G16-1000*$H16)/100)</f>
        <v>9</v>
      </c>
      <c r="J16" s="25">
        <f>INT(($E16-100000*$F16-10000*$G16-1000*$H16-100*$I16)/10)</f>
        <v>1</v>
      </c>
      <c r="K16" s="25">
        <f>INT(($E16-100000*$F16-10000*$G16-1000*$H16-100*$I16-10*$J16))</f>
        <v>7</v>
      </c>
      <c r="L16" s="26">
        <v>2</v>
      </c>
      <c r="M16" s="24" t="s">
        <v>175</v>
      </c>
      <c r="N16" s="28">
        <f>IF(ISERROR(FIND("larger than the sound intensity level",M16,1)),0,-1)</f>
        <v>0</v>
      </c>
      <c r="O16" s="28">
        <f>IF(ISERROR(FIND("are always equal",$M16,1)),0,-1)</f>
        <v>0</v>
      </c>
      <c r="P16" s="28">
        <f>IF(ISERROR(FIND("is always smaller or equal than the sound energy density level",$M16,1)),0,1)</f>
        <v>0</v>
      </c>
      <c r="Q16" s="28">
        <f>IF(ISERROR(FIND("is the energetic average beween",$M16,1)),0,1)</f>
        <v>1</v>
      </c>
      <c r="R16" s="28">
        <f>IF(ISERROR(FIND("is constant (340 m/s)",$M16,1)),0,-1)</f>
        <v>0</v>
      </c>
      <c r="S16" s="28">
        <f>IF(ISERROR(FIND("is proportional to the temperature",$M16,1)),0,-1)</f>
        <v>0</v>
      </c>
      <c r="T16" s="28">
        <f>IF(ISERROR(FIND("is proportional to the square root ",$M16,1)),0,1)</f>
        <v>1</v>
      </c>
      <c r="U16" s="28">
        <f>IF(ISERROR(FIND("depends on the sound level",$M16,1)),0,-1)</f>
        <v>0</v>
      </c>
      <c r="V16" s="26">
        <f>SUM(N16:U16)</f>
        <v>2</v>
      </c>
      <c r="W16" s="24" t="s">
        <v>174</v>
      </c>
      <c r="X16" s="28">
        <f>IF(ISERROR(FIND("power level doubles",$W16,1)),0,-1)</f>
        <v>-1</v>
      </c>
      <c r="Y16" s="28">
        <f>IF(ISERROR(FIND("power level increases by 6 dB",$W16,1)),0,-1)</f>
        <v>0</v>
      </c>
      <c r="Z16" s="28">
        <f>IF(ISERROR(FIND("power level increases by 3 dB",$W16,1)),0,1)</f>
        <v>1</v>
      </c>
      <c r="AA16" s="28">
        <f>IF(ISERROR(FIND("by the listener doubles",$W16,1)),0,-1)</f>
        <v>0</v>
      </c>
      <c r="AB16" s="28">
        <f>IF(ISERROR(FIND("by a factor 1.41",$W16,1)),0,1)</f>
        <v>0</v>
      </c>
      <c r="AC16" s="26">
        <f>SUM(X16:AB16)</f>
        <v>0</v>
      </c>
      <c r="AD16" s="25" t="s">
        <v>176</v>
      </c>
      <c r="AE16" s="26">
        <f>IF(EXACT(AD16,"25 dB"),1,IF(AD16="",0,-1))</f>
        <v>1</v>
      </c>
      <c r="AF16" s="24" t="s">
        <v>168</v>
      </c>
      <c r="AG16" s="26">
        <f>IF(EXACT(AF16,"2 Pa"),1,IF(AF16="",0,-1))</f>
        <v>1</v>
      </c>
      <c r="AH16" s="24" t="s">
        <v>169</v>
      </c>
      <c r="AI16" s="30">
        <f>20*LOG10((3+K16)/0.00002)</f>
        <v>113.97940008672037</v>
      </c>
      <c r="AJ16" s="26">
        <f>IF(AH16="",0,IF(EXACT(RIGHT(AH16,2),"dB"),IF(ABS(VALUE(LEFT(AH16,FIND(" ",AH16,1)))-AI16)&lt;=0.5,1,-1),-1))</f>
        <v>1</v>
      </c>
      <c r="AK16" s="24" t="s">
        <v>170</v>
      </c>
      <c r="AL16" s="30">
        <f>10*LOG10(10^((80+J16)/10)+10^((78+I16)/10))</f>
        <v>87.973227937086946</v>
      </c>
      <c r="AM16" s="26">
        <f>IF(AK16="",0,IF(EXACT(RIGHT(AK16,2),"dB"),IF(ABS(VALUE(LEFT(AK16,FIND(" ",AK16,1)))-AL16)&lt;=0.5,1,-1),-1))</f>
        <v>1</v>
      </c>
      <c r="AN16" s="24" t="s">
        <v>171</v>
      </c>
      <c r="AO16" s="28" t="str">
        <f>TEXT(78+K16-16.1,"0.0")</f>
        <v>68.9</v>
      </c>
      <c r="AP16" s="26">
        <f>IF(AN16="",0,IF(EXACT(RIGHT(AN16,5),"dB(A)"),IF(ABS(VALUE(LEFT(AN16,FIND(" ",AN16,1)))-AO16)&lt;=0.5,1,-1),-1))</f>
        <v>-1</v>
      </c>
      <c r="AQ16" s="24" t="s">
        <v>172</v>
      </c>
      <c r="AR16" s="28">
        <f>60+I16-0.5</f>
        <v>68.5</v>
      </c>
      <c r="AS16" s="26">
        <f>IF(AQ16="",0,IF(EXACT(RIGHT(AQ16,5),"dB(A)"),IF(ABS(VALUE(LEFT(AQ16,FIND(" ",AQ16,1)))-AR16)&lt;=0.5,1,-1),-1))</f>
        <v>-1</v>
      </c>
      <c r="AT16" s="24" t="s">
        <v>173</v>
      </c>
      <c r="AU16" s="31">
        <f>0.00002*10^((80+J16)/20)</f>
        <v>0.2244036908603928</v>
      </c>
      <c r="AV16" s="31">
        <f>AU16/400</f>
        <v>5.6100922715098195E-4</v>
      </c>
      <c r="AW16" s="31">
        <f>AU16*AV16</f>
        <v>1.2589254117941682E-4</v>
      </c>
      <c r="AX16" s="31">
        <f>AW16/340</f>
        <v>3.7027217993946124E-7</v>
      </c>
      <c r="AY16" s="26">
        <v>1</v>
      </c>
      <c r="AZ16" s="53">
        <f>L16+V16+AC16+AE16+AG16+AJ16+AM16+AP16+AS16+AY16</f>
        <v>7</v>
      </c>
    </row>
    <row r="17" spans="1:52" ht="15.75" customHeight="1">
      <c r="A17" s="54">
        <v>16</v>
      </c>
      <c r="B17" s="23">
        <v>41922.752125752319</v>
      </c>
      <c r="C17" s="29" t="s">
        <v>457</v>
      </c>
      <c r="D17" s="33">
        <v>1</v>
      </c>
      <c r="E17" s="25">
        <v>246477</v>
      </c>
      <c r="F17" s="25">
        <f>INT(E17/100000)</f>
        <v>2</v>
      </c>
      <c r="G17" s="25">
        <f>INT(($E17-100000*F17)/10000)</f>
        <v>4</v>
      </c>
      <c r="H17" s="25">
        <f>INT(($E17-100000*F17-10000*G17)/1000)</f>
        <v>6</v>
      </c>
      <c r="I17" s="25">
        <f>INT(($E17-100000*$F17-10000*$G17-1000*$H17)/100)</f>
        <v>4</v>
      </c>
      <c r="J17" s="25">
        <f>INT(($E17-100000*$F17-10000*$G17-1000*$H17-100*$I17)/10)</f>
        <v>7</v>
      </c>
      <c r="K17" s="25">
        <f>INT(($E17-100000*$F17-10000*$G17-1000*$H17-100*$I17-10*$J17))</f>
        <v>7</v>
      </c>
      <c r="L17" s="26">
        <v>2</v>
      </c>
      <c r="M17" s="24" t="s">
        <v>464</v>
      </c>
      <c r="N17" s="28">
        <f>IF(ISERROR(FIND("larger than the sound intensity level",M17,1)),0,-1)</f>
        <v>-1</v>
      </c>
      <c r="O17" s="28">
        <f>IF(ISERROR(FIND("are always equal",$M17,1)),0,-1)</f>
        <v>0</v>
      </c>
      <c r="P17" s="28">
        <f>IF(ISERROR(FIND("is always smaller or equal than the sound energy density level",$M17,1)),0,1)</f>
        <v>1</v>
      </c>
      <c r="Q17" s="28">
        <f>IF(ISERROR(FIND("is the energetic average beween",$M17,1)),0,1)</f>
        <v>0</v>
      </c>
      <c r="R17" s="28">
        <f>IF(ISERROR(FIND("is constant (340 m/s)",$M17,1)),0,-1)</f>
        <v>0</v>
      </c>
      <c r="S17" s="28">
        <f>IF(ISERROR(FIND("is proportional to the temperature",$M17,1)),0,-1)</f>
        <v>-1</v>
      </c>
      <c r="T17" s="28">
        <f>IF(ISERROR(FIND("is proportional to the square root ",$M17,1)),0,1)</f>
        <v>1</v>
      </c>
      <c r="U17" s="28">
        <f>IF(ISERROR(FIND("depends on the sound level",$M17,1)),0,-1)</f>
        <v>0</v>
      </c>
      <c r="V17" s="26">
        <f>SUM(N17:U17)</f>
        <v>0</v>
      </c>
      <c r="W17" s="24" t="s">
        <v>463</v>
      </c>
      <c r="X17" s="28">
        <f>IF(ISERROR(FIND("power level doubles",$W17,1)),0,-1)</f>
        <v>0</v>
      </c>
      <c r="Y17" s="28">
        <f>IF(ISERROR(FIND("power level increases by 6 dB",$W17,1)),0,-1)</f>
        <v>0</v>
      </c>
      <c r="Z17" s="28">
        <f>IF(ISERROR(FIND("power level increases by 3 dB",$W17,1)),0,1)</f>
        <v>1</v>
      </c>
      <c r="AA17" s="28">
        <f>IF(ISERROR(FIND("by the listener doubles",$W17,1)),0,-1)</f>
        <v>0</v>
      </c>
      <c r="AB17" s="28">
        <f>IF(ISERROR(FIND("by a factor 1.41",$W17,1)),0,1)</f>
        <v>0</v>
      </c>
      <c r="AC17" s="26">
        <f>SUM(X17:AB17)</f>
        <v>1</v>
      </c>
      <c r="AD17" s="25" t="s">
        <v>465</v>
      </c>
      <c r="AE17" s="26">
        <f>IF(EXACT(AD17,"25 dB"),1,IF(AD17="",0,-1))</f>
        <v>1</v>
      </c>
      <c r="AF17" s="24" t="s">
        <v>458</v>
      </c>
      <c r="AG17" s="26">
        <f>IF(EXACT(AF17,"2 Pa"),1,IF(AF17="",0,-1))</f>
        <v>1</v>
      </c>
      <c r="AH17" s="24" t="s">
        <v>459</v>
      </c>
      <c r="AI17" s="30">
        <f>20*LOG10((3+K17)/0.00002)</f>
        <v>113.97940008672037</v>
      </c>
      <c r="AJ17" s="26">
        <f>IF(AH17="",0,IF(EXACT(RIGHT(AH17,2),"dB"),IF(ABS(VALUE(LEFT(AH17,FIND(" ",AH17,1)))-AI17)&lt;=0.5,1,-1),-1))</f>
        <v>1</v>
      </c>
      <c r="AK17" s="24" t="s">
        <v>460</v>
      </c>
      <c r="AL17" s="30">
        <f>10*LOG10(10^((80+J17)/10)+10^((78+I17)/10))</f>
        <v>88.193310480660926</v>
      </c>
      <c r="AM17" s="26">
        <f>IF(AK17="",0,IF(EXACT(RIGHT(AK17,2),"dB"),IF(ABS(VALUE(LEFT(AK17,FIND(" ",AK17,1)))-AL17)&lt;=0.5,1,-1),-1))</f>
        <v>1</v>
      </c>
      <c r="AN17" s="31"/>
      <c r="AO17" s="28" t="str">
        <f>TEXT(78+K17-16.1,"0.0")</f>
        <v>68.9</v>
      </c>
      <c r="AP17" s="26">
        <f>IF(AN17="",0,IF(EXACT(RIGHT(AN17,5),"dB(A)"),IF(ABS(VALUE(LEFT(AN17,FIND(" ",AN17,1)))-AO17)&lt;=0.5,1,-1),-1))</f>
        <v>0</v>
      </c>
      <c r="AQ17" s="24" t="s">
        <v>461</v>
      </c>
      <c r="AR17" s="28">
        <f>60+I17-0.5</f>
        <v>63.5</v>
      </c>
      <c r="AS17" s="26">
        <f>IF(AQ17="",0,IF(EXACT(RIGHT(AQ17,5),"dB(A)"),IF(ABS(VALUE(LEFT(AQ17,FIND(" ",AQ17,1)))-AR17)&lt;=0.5,1,-1),-1))</f>
        <v>-1</v>
      </c>
      <c r="AT17" s="24" t="s">
        <v>462</v>
      </c>
      <c r="AU17" s="31">
        <f>0.00002*10^((80+J17)/20)</f>
        <v>0.44774422771366768</v>
      </c>
      <c r="AV17" s="31">
        <f>AU17/400</f>
        <v>1.1193605692841691E-3</v>
      </c>
      <c r="AW17" s="31">
        <f>AU17*AV17</f>
        <v>5.0118723362727166E-4</v>
      </c>
      <c r="AX17" s="31">
        <f>AW17/340</f>
        <v>1.4740800989037401E-6</v>
      </c>
      <c r="AY17" s="26">
        <v>1</v>
      </c>
      <c r="AZ17" s="53">
        <f>L17+V17+AC17+AE17+AG17+AJ17+AM17+AP17+AS17+AY17</f>
        <v>7</v>
      </c>
    </row>
    <row r="18" spans="1:52" ht="15.75" customHeight="1">
      <c r="A18" s="54">
        <v>17</v>
      </c>
      <c r="B18" s="23">
        <v>41922.75265185185</v>
      </c>
      <c r="C18" s="24" t="s">
        <v>626</v>
      </c>
      <c r="D18" s="25"/>
      <c r="E18" s="25">
        <v>223365</v>
      </c>
      <c r="F18" s="25">
        <f>INT(E18/100000)</f>
        <v>2</v>
      </c>
      <c r="G18" s="25">
        <f>INT(($E18-100000*F18)/10000)</f>
        <v>2</v>
      </c>
      <c r="H18" s="25">
        <f>INT(($E18-100000*F18-10000*G18)/1000)</f>
        <v>3</v>
      </c>
      <c r="I18" s="25">
        <f>INT(($E18-100000*$F18-10000*$G18-1000*$H18)/100)</f>
        <v>3</v>
      </c>
      <c r="J18" s="25">
        <f>INT(($E18-100000*$F18-10000*$G18-1000*$H18-100*$I18)/10)</f>
        <v>6</v>
      </c>
      <c r="K18" s="25">
        <f>INT(($E18-100000*$F18-10000*$G18-1000*$H18-100*$I18-10*$J18))</f>
        <v>5</v>
      </c>
      <c r="L18" s="26">
        <v>2</v>
      </c>
      <c r="M18" s="24" t="s">
        <v>633</v>
      </c>
      <c r="N18" s="28">
        <f>IF(ISERROR(FIND("larger than the sound intensity level",M18,1)),0,-1)</f>
        <v>0</v>
      </c>
      <c r="O18" s="28">
        <f>IF(ISERROR(FIND("are always equal",$M18,1)),0,-1)</f>
        <v>0</v>
      </c>
      <c r="P18" s="28">
        <f>IF(ISERROR(FIND("is always smaller or equal than the sound energy density level",$M18,1)),0,1)</f>
        <v>1</v>
      </c>
      <c r="Q18" s="28">
        <f>IF(ISERROR(FIND("is the energetic average beween",$M18,1)),0,1)</f>
        <v>0</v>
      </c>
      <c r="R18" s="28">
        <f>IF(ISERROR(FIND("is constant (340 m/s)",$M18,1)),0,-1)</f>
        <v>0</v>
      </c>
      <c r="S18" s="28">
        <f>IF(ISERROR(FIND("is proportional to the temperature",$M18,1)),0,-1)</f>
        <v>0</v>
      </c>
      <c r="T18" s="28">
        <f>IF(ISERROR(FIND("is proportional to the square root ",$M18,1)),0,1)</f>
        <v>1</v>
      </c>
      <c r="U18" s="28">
        <f>IF(ISERROR(FIND("depends on the sound level",$M18,1)),0,-1)</f>
        <v>-1</v>
      </c>
      <c r="V18" s="26">
        <f>SUM(N18:U18)</f>
        <v>1</v>
      </c>
      <c r="W18" s="24" t="s">
        <v>632</v>
      </c>
      <c r="X18" s="28">
        <f>IF(ISERROR(FIND("power level doubles",$W18,1)),0,-1)</f>
        <v>0</v>
      </c>
      <c r="Y18" s="28">
        <f>IF(ISERROR(FIND("power level increases by 6 dB",$W18,1)),0,-1)</f>
        <v>0</v>
      </c>
      <c r="Z18" s="28">
        <f>IF(ISERROR(FIND("power level increases by 3 dB",$W18,1)),0,1)</f>
        <v>1</v>
      </c>
      <c r="AA18" s="28">
        <f>IF(ISERROR(FIND("by the listener doubles",$W18,1)),0,-1)</f>
        <v>-1</v>
      </c>
      <c r="AB18" s="28">
        <f>IF(ISERROR(FIND("by a factor 1.41",$W18,1)),0,1)</f>
        <v>0</v>
      </c>
      <c r="AC18" s="26">
        <f>SUM(X18:AB18)</f>
        <v>0</v>
      </c>
      <c r="AD18" s="25" t="s">
        <v>634</v>
      </c>
      <c r="AE18" s="26">
        <f>IF(EXACT(AD18,"25 dB"),1,IF(AD18="",0,-1))</f>
        <v>1</v>
      </c>
      <c r="AF18" s="24" t="s">
        <v>627</v>
      </c>
      <c r="AG18" s="26">
        <f>IF(EXACT(AF18,"2 Pa"),1,IF(AF18="",0,-1))</f>
        <v>-1</v>
      </c>
      <c r="AH18" s="24" t="s">
        <v>628</v>
      </c>
      <c r="AI18" s="30">
        <f>20*LOG10((3+K18)/0.00002)</f>
        <v>112.04119982655925</v>
      </c>
      <c r="AJ18" s="26">
        <f>IF(AH18="",0,IF(EXACT(RIGHT(AH18,2),"dB"),IF(ABS(VALUE(LEFT(AH18,FIND(" ",AH18,1)))-AI18)&lt;=0.5,1,-1),-1))</f>
        <v>1</v>
      </c>
      <c r="AK18" s="24" t="s">
        <v>629</v>
      </c>
      <c r="AL18" s="30">
        <f>10*LOG10(10^((80+J18)/10)+10^((78+I18)/10))</f>
        <v>87.193310480660941</v>
      </c>
      <c r="AM18" s="26">
        <f>IF(AK18="",0,IF(EXACT(RIGHT(AK18,2),"dB"),IF(ABS(VALUE(LEFT(AK18,FIND(" ",AK18,1)))-AL18)&lt;=0.5,1,-1),-1))</f>
        <v>1</v>
      </c>
      <c r="AN18" s="31"/>
      <c r="AO18" s="28" t="str">
        <f>TEXT(78+K18-16.1,"0.0")</f>
        <v>66.9</v>
      </c>
      <c r="AP18" s="26">
        <f>IF(AN18="",0,IF(EXACT(RIGHT(AN18,5),"dB(A)"),IF(ABS(VALUE(LEFT(AN18,FIND(" ",AN18,1)))-AO18)&lt;=0.5,1,-1),-1))</f>
        <v>0</v>
      </c>
      <c r="AQ18" s="24" t="s">
        <v>630</v>
      </c>
      <c r="AR18" s="28">
        <f>60+I18-0.5</f>
        <v>62.5</v>
      </c>
      <c r="AS18" s="26">
        <f>IF(AQ18="",0,IF(EXACT(RIGHT(AQ18,5),"dB(A)"),IF(ABS(VALUE(LEFT(AQ18,FIND(" ",AQ18,1)))-AR18)&lt;=0.5,1,-1),-1))</f>
        <v>1</v>
      </c>
      <c r="AT18" s="24" t="s">
        <v>631</v>
      </c>
      <c r="AU18" s="31">
        <f>0.00002*10^((80+J18)/20)</f>
        <v>0.39905246299377589</v>
      </c>
      <c r="AV18" s="31">
        <f>AU18/400</f>
        <v>9.9763115748443968E-4</v>
      </c>
      <c r="AW18" s="31">
        <f>AU18*AV18</f>
        <v>3.9810717055349719E-4</v>
      </c>
      <c r="AX18" s="31">
        <f>AW18/340</f>
        <v>1.1709034428044036E-6</v>
      </c>
      <c r="AY18" s="26">
        <v>1</v>
      </c>
      <c r="AZ18" s="53">
        <f>L18+V18+AC18+AE18+AG18+AJ18+AM18+AP18+AS18+AY18</f>
        <v>7</v>
      </c>
    </row>
    <row r="19" spans="1:52" ht="15.75" customHeight="1">
      <c r="A19" s="54">
        <v>18</v>
      </c>
      <c r="B19" s="23">
        <v>41922.752776851848</v>
      </c>
      <c r="C19" s="29" t="s">
        <v>778</v>
      </c>
      <c r="D19" s="33">
        <v>1</v>
      </c>
      <c r="E19" s="25">
        <v>240837</v>
      </c>
      <c r="F19" s="25">
        <f>INT(E19/100000)</f>
        <v>2</v>
      </c>
      <c r="G19" s="25">
        <f>INT(($E19-100000*F19)/10000)</f>
        <v>4</v>
      </c>
      <c r="H19" s="25">
        <f>INT(($E19-100000*F19-10000*G19)/1000)</f>
        <v>0</v>
      </c>
      <c r="I19" s="25">
        <f>INT(($E19-100000*$F19-10000*$G19-1000*$H19)/100)</f>
        <v>8</v>
      </c>
      <c r="J19" s="25">
        <f>INT(($E19-100000*$F19-10000*$G19-1000*$H19-100*$I19)/10)</f>
        <v>3</v>
      </c>
      <c r="K19" s="25">
        <f>INT(($E19-100000*$F19-10000*$G19-1000*$H19-100*$I19-10*$J19))</f>
        <v>7</v>
      </c>
      <c r="L19" s="26">
        <v>2</v>
      </c>
      <c r="M19" s="24" t="s">
        <v>785</v>
      </c>
      <c r="N19" s="28">
        <f>IF(ISERROR(FIND("larger than the sound intensity level",M19,1)),0,-1)</f>
        <v>0</v>
      </c>
      <c r="O19" s="28">
        <f>IF(ISERROR(FIND("are always equal",$M19,1)),0,-1)</f>
        <v>-1</v>
      </c>
      <c r="P19" s="28">
        <f>IF(ISERROR(FIND("is always smaller or equal than the sound energy density level",$M19,1)),0,1)</f>
        <v>0</v>
      </c>
      <c r="Q19" s="28">
        <f>IF(ISERROR(FIND("is the energetic average beween",$M19,1)),0,1)</f>
        <v>0</v>
      </c>
      <c r="R19" s="28">
        <f>IF(ISERROR(FIND("is constant (340 m/s)",$M19,1)),0,-1)</f>
        <v>0</v>
      </c>
      <c r="S19" s="28">
        <f>IF(ISERROR(FIND("is proportional to the temperature",$M19,1)),0,-1)</f>
        <v>0</v>
      </c>
      <c r="T19" s="28">
        <f>IF(ISERROR(FIND("is proportional to the square root ",$M19,1)),0,1)</f>
        <v>1</v>
      </c>
      <c r="U19" s="28">
        <f>IF(ISERROR(FIND("depends on the sound level",$M19,1)),0,-1)</f>
        <v>0</v>
      </c>
      <c r="V19" s="26">
        <f>SUM(N19:U19)</f>
        <v>0</v>
      </c>
      <c r="W19" s="24" t="s">
        <v>784</v>
      </c>
      <c r="X19" s="28">
        <f>IF(ISERROR(FIND("power level doubles",$W19,1)),0,-1)</f>
        <v>0</v>
      </c>
      <c r="Y19" s="28">
        <f>IF(ISERROR(FIND("power level increases by 6 dB",$W19,1)),0,-1)</f>
        <v>0</v>
      </c>
      <c r="Z19" s="28">
        <f>IF(ISERROR(FIND("power level increases by 3 dB",$W19,1)),0,1)</f>
        <v>1</v>
      </c>
      <c r="AA19" s="28">
        <f>IF(ISERROR(FIND("by the listener doubles",$W19,1)),0,-1)</f>
        <v>0</v>
      </c>
      <c r="AB19" s="28">
        <f>IF(ISERROR(FIND("by a factor 1.41",$W19,1)),0,1)</f>
        <v>0</v>
      </c>
      <c r="AC19" s="26">
        <f>SUM(X19:AB19)</f>
        <v>1</v>
      </c>
      <c r="AD19" s="25" t="s">
        <v>786</v>
      </c>
      <c r="AE19" s="26">
        <f>IF(EXACT(AD19,"25 dB"),1,IF(AD19="",0,-1))</f>
        <v>1</v>
      </c>
      <c r="AF19" s="24" t="s">
        <v>779</v>
      </c>
      <c r="AG19" s="26">
        <f>IF(EXACT(AF19,"2 Pa"),1,IF(AF19="",0,-1))</f>
        <v>1</v>
      </c>
      <c r="AH19" s="24" t="s">
        <v>780</v>
      </c>
      <c r="AI19" s="30">
        <f>20*LOG10((3+K19)/0.00002)</f>
        <v>113.97940008672037</v>
      </c>
      <c r="AJ19" s="26">
        <f>IF(AH19="",0,IF(EXACT(RIGHT(AH19,2),"dB"),IF(ABS(VALUE(LEFT(AH19,FIND(" ",AH19,1)))-AI19)&lt;=0.5,1,-1),-1))</f>
        <v>1</v>
      </c>
      <c r="AK19" s="24" t="s">
        <v>781</v>
      </c>
      <c r="AL19" s="30">
        <f>10*LOG10(10^((80+J19)/10)+10^((78+I19)/10))</f>
        <v>87.764348624364857</v>
      </c>
      <c r="AM19" s="26">
        <f>IF(AK19="",0,IF(EXACT(RIGHT(AK19,2),"dB"),IF(ABS(VALUE(LEFT(AK19,FIND(" ",AK19,1)))-AL19)&lt;=0.5,1,-1),-1))</f>
        <v>1</v>
      </c>
      <c r="AN19" s="31"/>
      <c r="AO19" s="28" t="str">
        <f>TEXT(78+K19-16.1,"0.0")</f>
        <v>68.9</v>
      </c>
      <c r="AP19" s="26">
        <f>IF(AN19="",0,IF(EXACT(RIGHT(AN19,5),"dB(A)"),IF(ABS(VALUE(LEFT(AN19,FIND(" ",AN19,1)))-AO19)&lt;=0.5,1,-1),-1))</f>
        <v>0</v>
      </c>
      <c r="AQ19" s="24" t="s">
        <v>782</v>
      </c>
      <c r="AR19" s="28">
        <f>60+I19-0.5</f>
        <v>67.5</v>
      </c>
      <c r="AS19" s="26">
        <f>IF(AQ19="",0,IF(EXACT(RIGHT(AQ19,5),"dB(A)"),IF(ABS(VALUE(LEFT(AQ19,FIND(" ",AQ19,1)))-AR19)&lt;=0.5,1,-1),-1))</f>
        <v>-1</v>
      </c>
      <c r="AT19" s="24" t="s">
        <v>783</v>
      </c>
      <c r="AU19" s="31">
        <f>0.00002*10^((80+J19)/20)</f>
        <v>0.28250750892455123</v>
      </c>
      <c r="AV19" s="31">
        <f>AU19/400</f>
        <v>7.0626877231137807E-4</v>
      </c>
      <c r="AW19" s="31">
        <f>AU19*AV19</f>
        <v>1.9952623149688847E-4</v>
      </c>
      <c r="AX19" s="31">
        <f>AW19/340</f>
        <v>5.8684185734378965E-7</v>
      </c>
      <c r="AY19" s="26">
        <v>1</v>
      </c>
      <c r="AZ19" s="53">
        <f>L19+V19+AC19+AE19+AG19+AJ19+AM19+AP19+AS19+AY19</f>
        <v>7</v>
      </c>
    </row>
    <row r="20" spans="1:52" ht="15.75" customHeight="1">
      <c r="A20" s="54">
        <v>19</v>
      </c>
      <c r="B20" s="23">
        <v>41922.753143819442</v>
      </c>
      <c r="C20" s="29" t="s">
        <v>599</v>
      </c>
      <c r="D20" s="33">
        <v>1</v>
      </c>
      <c r="E20" s="25">
        <v>258717</v>
      </c>
      <c r="F20" s="25">
        <f>INT(E20/100000)</f>
        <v>2</v>
      </c>
      <c r="G20" s="25">
        <f>INT(($E20-100000*F20)/10000)</f>
        <v>5</v>
      </c>
      <c r="H20" s="25">
        <f>INT(($E20-100000*F20-10000*G20)/1000)</f>
        <v>8</v>
      </c>
      <c r="I20" s="25">
        <f>INT(($E20-100000*$F20-10000*$G20-1000*$H20)/100)</f>
        <v>7</v>
      </c>
      <c r="J20" s="25">
        <f>INT(($E20-100000*$F20-10000*$G20-1000*$H20-100*$I20)/10)</f>
        <v>1</v>
      </c>
      <c r="K20" s="25">
        <f>INT(($E20-100000*$F20-10000*$G20-1000*$H20-100*$I20-10*$J20))</f>
        <v>7</v>
      </c>
      <c r="L20" s="26">
        <v>2</v>
      </c>
      <c r="M20" s="24" t="s">
        <v>606</v>
      </c>
      <c r="N20" s="28">
        <f>IF(ISERROR(FIND("larger than the sound intensity level",M20,1)),0,-1)</f>
        <v>0</v>
      </c>
      <c r="O20" s="28">
        <f>IF(ISERROR(FIND("are always equal",$M20,1)),0,-1)</f>
        <v>0</v>
      </c>
      <c r="P20" s="28">
        <f>IF(ISERROR(FIND("is always smaller or equal than the sound energy density level",$M20,1)),0,1)</f>
        <v>1</v>
      </c>
      <c r="Q20" s="28">
        <f>IF(ISERROR(FIND("is the energetic average beween",$M20,1)),0,1)</f>
        <v>0</v>
      </c>
      <c r="R20" s="28">
        <f>IF(ISERROR(FIND("is constant (340 m/s)",$M20,1)),0,-1)</f>
        <v>0</v>
      </c>
      <c r="S20" s="28">
        <f>IF(ISERROR(FIND("is proportional to the temperature",$M20,1)),0,-1)</f>
        <v>0</v>
      </c>
      <c r="T20" s="28">
        <f>IF(ISERROR(FIND("is proportional to the square root ",$M20,1)),0,1)</f>
        <v>1</v>
      </c>
      <c r="U20" s="28">
        <f>IF(ISERROR(FIND("depends on the sound level",$M20,1)),0,-1)</f>
        <v>0</v>
      </c>
      <c r="V20" s="26">
        <f>SUM(N20:U20)</f>
        <v>2</v>
      </c>
      <c r="W20" s="24" t="s">
        <v>605</v>
      </c>
      <c r="X20" s="28">
        <f>IF(ISERROR(FIND("power level doubles",$W20,1)),0,-1)</f>
        <v>0</v>
      </c>
      <c r="Y20" s="28">
        <f>IF(ISERROR(FIND("power level increases by 6 dB",$W20,1)),0,-1)</f>
        <v>0</v>
      </c>
      <c r="Z20" s="28">
        <f>IF(ISERROR(FIND("power level increases by 3 dB",$W20,1)),0,1)</f>
        <v>1</v>
      </c>
      <c r="AA20" s="28">
        <f>IF(ISERROR(FIND("by the listener doubles",$W20,1)),0,-1)</f>
        <v>0</v>
      </c>
      <c r="AB20" s="28">
        <f>IF(ISERROR(FIND("by a factor 1.41",$W20,1)),0,1)</f>
        <v>0</v>
      </c>
      <c r="AC20" s="26">
        <f>SUM(X20:AB20)</f>
        <v>1</v>
      </c>
      <c r="AD20" s="25" t="s">
        <v>607</v>
      </c>
      <c r="AE20" s="26">
        <f>IF(EXACT(AD20,"25 dB"),1,IF(AD20="",0,-1))</f>
        <v>1</v>
      </c>
      <c r="AF20" s="24" t="s">
        <v>600</v>
      </c>
      <c r="AG20" s="26">
        <f>IF(EXACT(AF20,"2 Pa"),1,IF(AF20="",0,-1))</f>
        <v>1</v>
      </c>
      <c r="AH20" s="24" t="s">
        <v>601</v>
      </c>
      <c r="AI20" s="30">
        <f>20*LOG10((3+K20)/0.00002)</f>
        <v>113.97940008672037</v>
      </c>
      <c r="AJ20" s="26">
        <f>IF(AH20="",0,IF(EXACT(RIGHT(AH20,2),"dB"),IF(ABS(VALUE(LEFT(AH20,FIND(" ",AH20,1)))-AI20)&lt;=0.5,1,-1),-1))</f>
        <v>1</v>
      </c>
      <c r="AK20" s="24" t="s">
        <v>602</v>
      </c>
      <c r="AL20" s="30">
        <f>10*LOG10(10^((80+J20)/10)+10^((78+I20)/10))</f>
        <v>86.455404631092932</v>
      </c>
      <c r="AM20" s="26">
        <f>IF(AK20="",0,IF(EXACT(RIGHT(AK20,2),"dB"),IF(ABS(VALUE(LEFT(AK20,FIND(" ",AK20,1)))-AL20)&lt;=0.5,1,-1),-1))</f>
        <v>1</v>
      </c>
      <c r="AN20" s="24" t="s">
        <v>603</v>
      </c>
      <c r="AO20" s="28" t="str">
        <f>TEXT(78+K20-16.1,"0.0")</f>
        <v>68.9</v>
      </c>
      <c r="AP20" s="26">
        <f>IF(AN20="",0,IF(EXACT(RIGHT(AN20,5),"dB(A)"),IF(ABS(VALUE(LEFT(AN20,FIND(" ",AN20,1)))-AO20)&lt;=0.5,1,-1),-1))</f>
        <v>-1</v>
      </c>
      <c r="AQ20" s="24" t="s">
        <v>604</v>
      </c>
      <c r="AR20" s="28">
        <f>60+I20-0.5</f>
        <v>66.5</v>
      </c>
      <c r="AS20" s="26">
        <f>IF(AQ20="",0,IF(EXACT(RIGHT(AQ20,5),"dB(A)"),IF(ABS(VALUE(LEFT(AQ20,FIND(" ",AQ20,1)))-AR20)&lt;=0.5,1,-1),-1))</f>
        <v>-1</v>
      </c>
      <c r="AT20" s="31"/>
      <c r="AU20" s="31">
        <f>0.00002*10^((80+J20)/20)</f>
        <v>0.2244036908603928</v>
      </c>
      <c r="AV20" s="31">
        <f>AU20/400</f>
        <v>5.6100922715098195E-4</v>
      </c>
      <c r="AW20" s="31">
        <f>AU20*AV20</f>
        <v>1.2589254117941682E-4</v>
      </c>
      <c r="AX20" s="31">
        <f>AW20/340</f>
        <v>3.7027217993946124E-7</v>
      </c>
      <c r="AY20" s="26">
        <f>IF(AT20="",0,-1)</f>
        <v>0</v>
      </c>
      <c r="AZ20" s="53">
        <f>L20+V20+AC20+AE20+AG20+AJ20+AM20+AP20+AS20+AY20</f>
        <v>7</v>
      </c>
    </row>
    <row r="21" spans="1:52" ht="15.75" customHeight="1">
      <c r="A21" s="54">
        <v>20</v>
      </c>
      <c r="B21" s="23">
        <v>41922.753217662037</v>
      </c>
      <c r="C21" s="24" t="s">
        <v>958</v>
      </c>
      <c r="D21" s="25"/>
      <c r="E21" s="25">
        <v>258912</v>
      </c>
      <c r="F21" s="25">
        <f>INT(E21/100000)</f>
        <v>2</v>
      </c>
      <c r="G21" s="25">
        <f>INT(($E21-100000*F21)/10000)</f>
        <v>5</v>
      </c>
      <c r="H21" s="25">
        <f>INT(($E21-100000*F21-10000*G21)/1000)</f>
        <v>8</v>
      </c>
      <c r="I21" s="25">
        <f>INT(($E21-100000*$F21-10000*$G21-1000*$H21)/100)</f>
        <v>9</v>
      </c>
      <c r="J21" s="25">
        <f>INT(($E21-100000*$F21-10000*$G21-1000*$H21-100*$I21)/10)</f>
        <v>1</v>
      </c>
      <c r="K21" s="25">
        <f>INT(($E21-100000*$F21-10000*$G21-1000*$H21-100*$I21-10*$J21))</f>
        <v>2</v>
      </c>
      <c r="L21" s="26">
        <v>2</v>
      </c>
      <c r="M21" s="24" t="s">
        <v>965</v>
      </c>
      <c r="N21" s="28">
        <f>IF(ISERROR(FIND("larger than the sound intensity level",M21,1)),0,-1)</f>
        <v>0</v>
      </c>
      <c r="O21" s="28">
        <f>IF(ISERROR(FIND("are always equal",$M21,1)),0,-1)</f>
        <v>0</v>
      </c>
      <c r="P21" s="28">
        <f>IF(ISERROR(FIND("is always smaller or equal than the sound energy density level",$M21,1)),0,1)</f>
        <v>1</v>
      </c>
      <c r="Q21" s="28">
        <f>IF(ISERROR(FIND("is the energetic average beween",$M21,1)),0,1)</f>
        <v>0</v>
      </c>
      <c r="R21" s="28">
        <f>IF(ISERROR(FIND("is constant (340 m/s)",$M21,1)),0,-1)</f>
        <v>0</v>
      </c>
      <c r="S21" s="28">
        <f>IF(ISERROR(FIND("is proportional to the temperature",$M21,1)),0,-1)</f>
        <v>0</v>
      </c>
      <c r="T21" s="28">
        <f>IF(ISERROR(FIND("is proportional to the square root ",$M21,1)),0,1)</f>
        <v>1</v>
      </c>
      <c r="U21" s="28">
        <f>IF(ISERROR(FIND("depends on the sound level",$M21,1)),0,-1)</f>
        <v>0</v>
      </c>
      <c r="V21" s="26">
        <f>SUM(N21:U21)</f>
        <v>2</v>
      </c>
      <c r="W21" s="24" t="s">
        <v>964</v>
      </c>
      <c r="X21" s="28">
        <f>IF(ISERROR(FIND("power level doubles",$W21,1)),0,-1)</f>
        <v>0</v>
      </c>
      <c r="Y21" s="28">
        <f>IF(ISERROR(FIND("power level increases by 6 dB",$W21,1)),0,-1)</f>
        <v>0</v>
      </c>
      <c r="Z21" s="28">
        <f>IF(ISERROR(FIND("power level increases by 3 dB",$W21,1)),0,1)</f>
        <v>1</v>
      </c>
      <c r="AA21" s="28">
        <f>IF(ISERROR(FIND("by the listener doubles",$W21,1)),0,-1)</f>
        <v>0</v>
      </c>
      <c r="AB21" s="28">
        <f>IF(ISERROR(FIND("by a factor 1.41",$W21,1)),0,1)</f>
        <v>0</v>
      </c>
      <c r="AC21" s="26">
        <f>SUM(X21:AB21)</f>
        <v>1</v>
      </c>
      <c r="AD21" s="25" t="s">
        <v>966</v>
      </c>
      <c r="AE21" s="26">
        <f>IF(EXACT(AD21,"25 dB"),1,IF(AD21="",0,-1))</f>
        <v>1</v>
      </c>
      <c r="AF21" s="24" t="s">
        <v>959</v>
      </c>
      <c r="AG21" s="26">
        <f>IF(EXACT(AF21,"2 Pa"),1,IF(AF21="",0,-1))</f>
        <v>1</v>
      </c>
      <c r="AH21" s="24" t="s">
        <v>960</v>
      </c>
      <c r="AI21" s="30">
        <f>20*LOG10((3+K21)/0.00002)</f>
        <v>107.95880017344075</v>
      </c>
      <c r="AJ21" s="26">
        <f>IF(AH21="",0,IF(EXACT(RIGHT(AH21,2),"dB"),IF(ABS(VALUE(LEFT(AH21,FIND(" ",AH21,1)))-AI21)&lt;=0.5,1,-1),-1))</f>
        <v>1</v>
      </c>
      <c r="AK21" s="24" t="s">
        <v>961</v>
      </c>
      <c r="AL21" s="30">
        <f>10*LOG10(10^((80+J21)/10)+10^((78+I21)/10))</f>
        <v>87.973227937086946</v>
      </c>
      <c r="AM21" s="26">
        <f>IF(AK21="",0,IF(EXACT(RIGHT(AK21,2),"dB"),IF(ABS(VALUE(LEFT(AK21,FIND(" ",AK21,1)))-AL21)&lt;=0.5,1,-1),-1))</f>
        <v>1</v>
      </c>
      <c r="AN21" s="31"/>
      <c r="AO21" s="28" t="str">
        <f>TEXT(78+K21-16.1,"0.0")</f>
        <v>63.9</v>
      </c>
      <c r="AP21" s="26">
        <f>IF(AN21="",0,IF(EXACT(RIGHT(AN21,5),"dB(A)"),IF(ABS(VALUE(LEFT(AN21,FIND(" ",AN21,1)))-AO21)&lt;=0.5,1,-1),-1))</f>
        <v>0</v>
      </c>
      <c r="AQ21" s="24" t="s">
        <v>962</v>
      </c>
      <c r="AR21" s="28">
        <f>60+I21-0.5</f>
        <v>68.5</v>
      </c>
      <c r="AS21" s="26">
        <f>IF(AQ21="",0,IF(EXACT(RIGHT(AQ21,5),"dB(A)"),IF(ABS(VALUE(LEFT(AQ21,FIND(" ",AQ21,1)))-AR21)&lt;=0.5,1,-1),-1))</f>
        <v>-1</v>
      </c>
      <c r="AT21" s="24" t="s">
        <v>963</v>
      </c>
      <c r="AU21" s="31">
        <f>0.00002*10^((80+J21)/20)</f>
        <v>0.2244036908603928</v>
      </c>
      <c r="AV21" s="31">
        <f>AU21/400</f>
        <v>5.6100922715098195E-4</v>
      </c>
      <c r="AW21" s="31">
        <f>AU21*AV21</f>
        <v>1.2589254117941682E-4</v>
      </c>
      <c r="AX21" s="31">
        <f>AW21/340</f>
        <v>3.7027217993946124E-7</v>
      </c>
      <c r="AY21" s="26">
        <f>IF(AT21="",0,-1)</f>
        <v>-1</v>
      </c>
      <c r="AZ21" s="53">
        <f>L21+V21+AC21+AE21+AG21+AJ21+AM21+AP21+AS21+AY21</f>
        <v>7</v>
      </c>
    </row>
    <row r="22" spans="1:52" ht="15.75" customHeight="1">
      <c r="A22" s="54">
        <v>21</v>
      </c>
      <c r="B22" s="23">
        <v>41922.753517546291</v>
      </c>
      <c r="C22" s="29" t="s">
        <v>1071</v>
      </c>
      <c r="D22" s="33">
        <v>1</v>
      </c>
      <c r="E22" s="25">
        <v>232299</v>
      </c>
      <c r="F22" s="25">
        <f>INT(E22/100000)</f>
        <v>2</v>
      </c>
      <c r="G22" s="25">
        <f>INT(($E22-100000*F22)/10000)</f>
        <v>3</v>
      </c>
      <c r="H22" s="25">
        <f>INT(($E22-100000*F22-10000*G22)/1000)</f>
        <v>2</v>
      </c>
      <c r="I22" s="25">
        <f>INT(($E22-100000*$F22-10000*$G22-1000*$H22)/100)</f>
        <v>2</v>
      </c>
      <c r="J22" s="25">
        <f>INT(($E22-100000*$F22-10000*$G22-1000*$H22-100*$I22)/10)</f>
        <v>9</v>
      </c>
      <c r="K22" s="25">
        <f>INT(($E22-100000*$F22-10000*$G22-1000*$H22-100*$I22-10*$J22))</f>
        <v>9</v>
      </c>
      <c r="L22" s="26">
        <v>2</v>
      </c>
      <c r="M22" s="24" t="s">
        <v>1078</v>
      </c>
      <c r="N22" s="28">
        <f>IF(ISERROR(FIND("larger than the sound intensity level",M22,1)),0,-1)</f>
        <v>0</v>
      </c>
      <c r="O22" s="28">
        <f>IF(ISERROR(FIND("are always equal",$M22,1)),0,-1)</f>
        <v>-1</v>
      </c>
      <c r="P22" s="28">
        <f>IF(ISERROR(FIND("is always smaller or equal than the sound energy density level",$M22,1)),0,1)</f>
        <v>1</v>
      </c>
      <c r="Q22" s="28">
        <f>IF(ISERROR(FIND("is the energetic average beween",$M22,1)),0,1)</f>
        <v>0</v>
      </c>
      <c r="R22" s="28">
        <f>IF(ISERROR(FIND("is constant (340 m/s)",$M22,1)),0,-1)</f>
        <v>0</v>
      </c>
      <c r="S22" s="28">
        <f>IF(ISERROR(FIND("is proportional to the temperature",$M22,1)),0,-1)</f>
        <v>0</v>
      </c>
      <c r="T22" s="28">
        <f>IF(ISERROR(FIND("is proportional to the square root ",$M22,1)),0,1)</f>
        <v>1</v>
      </c>
      <c r="U22" s="28">
        <f>IF(ISERROR(FIND("depends on the sound level",$M22,1)),0,-1)</f>
        <v>0</v>
      </c>
      <c r="V22" s="26">
        <f>SUM(N22:U22)</f>
        <v>1</v>
      </c>
      <c r="W22" s="24" t="s">
        <v>1077</v>
      </c>
      <c r="X22" s="28">
        <f>IF(ISERROR(FIND("power level doubles",$W22,1)),0,-1)</f>
        <v>0</v>
      </c>
      <c r="Y22" s="28">
        <f>IF(ISERROR(FIND("power level increases by 6 dB",$W22,1)),0,-1)</f>
        <v>0</v>
      </c>
      <c r="Z22" s="28">
        <f>IF(ISERROR(FIND("power level increases by 3 dB",$W22,1)),0,1)</f>
        <v>1</v>
      </c>
      <c r="AA22" s="28">
        <f>IF(ISERROR(FIND("by the listener doubles",$W22,1)),0,-1)</f>
        <v>0</v>
      </c>
      <c r="AB22" s="28">
        <f>IF(ISERROR(FIND("by a factor 1.41",$W22,1)),0,1)</f>
        <v>1</v>
      </c>
      <c r="AC22" s="26">
        <f>SUM(X22:AB22)</f>
        <v>2</v>
      </c>
      <c r="AD22" s="25" t="s">
        <v>1079</v>
      </c>
      <c r="AE22" s="26">
        <f>IF(EXACT(AD22,"25 dB"),1,IF(AD22="",0,-1))</f>
        <v>1</v>
      </c>
      <c r="AF22" s="24" t="s">
        <v>1072</v>
      </c>
      <c r="AG22" s="26">
        <f>IF(EXACT(AF22,"2 Pa"),1,IF(AF22="",0,-1))</f>
        <v>1</v>
      </c>
      <c r="AH22" s="24" t="s">
        <v>1073</v>
      </c>
      <c r="AI22" s="30">
        <f>20*LOG10((3+K22)/0.00002)</f>
        <v>115.56302500767288</v>
      </c>
      <c r="AJ22" s="26">
        <f>IF(AH22="",0,IF(EXACT(RIGHT(AH22,2),"dB"),IF(ABS(VALUE(LEFT(AH22,FIND(" ",AH22,1)))-AI22)&lt;=0.5,1,-1),-1))</f>
        <v>1</v>
      </c>
      <c r="AK22" s="24" t="s">
        <v>1074</v>
      </c>
      <c r="AL22" s="30">
        <f>10*LOG10(10^((80+J22)/10)+10^((78+I22)/10))</f>
        <v>89.514969420252314</v>
      </c>
      <c r="AM22" s="26">
        <f>IF(AK22="",0,IF(EXACT(RIGHT(AK22,2),"dB"),IF(ABS(VALUE(LEFT(AK22,FIND(" ",AK22,1)))-AL22)&lt;=0.5,1,-1),-1))</f>
        <v>1</v>
      </c>
      <c r="AN22" s="24" t="s">
        <v>1075</v>
      </c>
      <c r="AO22" s="28" t="str">
        <f>TEXT(78+K22-16.1,"0.0")</f>
        <v>70.9</v>
      </c>
      <c r="AP22" s="26">
        <f>IF(AN22="",0,IF(EXACT(RIGHT(AN22,5),"dB(A)"),IF(ABS(VALUE(LEFT(AN22,FIND(" ",AN22,1)))-AO22)&lt;=0.5,1,-1),-1))</f>
        <v>-1</v>
      </c>
      <c r="AQ22" s="24" t="s">
        <v>1076</v>
      </c>
      <c r="AR22" s="28">
        <f>60+I22-0.5</f>
        <v>61.5</v>
      </c>
      <c r="AS22" s="26">
        <f>IF(AQ22="",0,IF(EXACT(RIGHT(AQ22,5),"dB(A)"),IF(ABS(VALUE(LEFT(AQ22,FIND(" ",AQ22,1)))-AR22)&lt;=0.5,1,-1),-1))</f>
        <v>-1</v>
      </c>
      <c r="AT22" s="31"/>
      <c r="AU22" s="31">
        <f>0.00002*10^((80+J22)/20)</f>
        <v>0.56367658625289196</v>
      </c>
      <c r="AV22" s="31">
        <f>AU22/400</f>
        <v>1.40919146563223E-3</v>
      </c>
      <c r="AW22" s="31">
        <f>AU22*AV22</f>
        <v>7.9432823472428489E-4</v>
      </c>
      <c r="AX22" s="31">
        <f>AW22/340</f>
        <v>2.3362595138949555E-6</v>
      </c>
      <c r="AY22" s="26">
        <f>IF(AT22="",0,-1)</f>
        <v>0</v>
      </c>
      <c r="AZ22" s="53">
        <f>L22+V22+AC22+AE22+AG22+AJ22+AM22+AP22+AS22+AY22</f>
        <v>7</v>
      </c>
    </row>
    <row r="23" spans="1:52" ht="15.75" customHeight="1">
      <c r="A23" s="54">
        <v>22</v>
      </c>
      <c r="B23" s="23">
        <v>41922.75398642361</v>
      </c>
      <c r="C23" s="24" t="s">
        <v>1142</v>
      </c>
      <c r="D23" s="25"/>
      <c r="E23" s="25">
        <v>239156</v>
      </c>
      <c r="F23" s="25">
        <f>INT(E23/100000)</f>
        <v>2</v>
      </c>
      <c r="G23" s="25">
        <f>INT(($E23-100000*F23)/10000)</f>
        <v>3</v>
      </c>
      <c r="H23" s="25">
        <f>INT(($E23-100000*F23-10000*G23)/1000)</f>
        <v>9</v>
      </c>
      <c r="I23" s="25">
        <f>INT(($E23-100000*$F23-10000*$G23-1000*$H23)/100)</f>
        <v>1</v>
      </c>
      <c r="J23" s="25">
        <f>INT(($E23-100000*$F23-10000*$G23-1000*$H23-100*$I23)/10)</f>
        <v>5</v>
      </c>
      <c r="K23" s="25">
        <f>INT(($E23-100000*$F23-10000*$G23-1000*$H23-100*$I23-10*$J23))</f>
        <v>6</v>
      </c>
      <c r="L23" s="26">
        <v>2</v>
      </c>
      <c r="M23" s="24" t="s">
        <v>1150</v>
      </c>
      <c r="N23" s="28">
        <f>IF(ISERROR(FIND("larger than the sound intensity level",M23,1)),0,-1)</f>
        <v>-1</v>
      </c>
      <c r="O23" s="28">
        <f>IF(ISERROR(FIND("are always equal",$M23,1)),0,-1)</f>
        <v>0</v>
      </c>
      <c r="P23" s="28">
        <f>IF(ISERROR(FIND("is always smaller or equal than the sound energy density level",$M23,1)),0,1)</f>
        <v>0</v>
      </c>
      <c r="Q23" s="28">
        <f>IF(ISERROR(FIND("is the energetic average beween",$M23,1)),0,1)</f>
        <v>0</v>
      </c>
      <c r="R23" s="28">
        <f>IF(ISERROR(FIND("is constant (340 m/s)",$M23,1)),0,-1)</f>
        <v>0</v>
      </c>
      <c r="S23" s="28">
        <f>IF(ISERROR(FIND("is proportional to the temperature",$M23,1)),0,-1)</f>
        <v>0</v>
      </c>
      <c r="T23" s="28">
        <f>IF(ISERROR(FIND("is proportional to the square root ",$M23,1)),0,1)</f>
        <v>1</v>
      </c>
      <c r="U23" s="28">
        <f>IF(ISERROR(FIND("depends on the sound level",$M23,1)),0,-1)</f>
        <v>0</v>
      </c>
      <c r="V23" s="26">
        <f>SUM(N23:U23)</f>
        <v>0</v>
      </c>
      <c r="W23" s="24" t="s">
        <v>1149</v>
      </c>
      <c r="X23" s="28">
        <f>IF(ISERROR(FIND("power level doubles",$W23,1)),0,-1)</f>
        <v>0</v>
      </c>
      <c r="Y23" s="28">
        <f>IF(ISERROR(FIND("power level increases by 6 dB",$W23,1)),0,-1)</f>
        <v>0</v>
      </c>
      <c r="Z23" s="28">
        <f>IF(ISERROR(FIND("power level increases by 3 dB",$W23,1)),0,1)</f>
        <v>1</v>
      </c>
      <c r="AA23" s="28">
        <f>IF(ISERROR(FIND("by the listener doubles",$W23,1)),0,-1)</f>
        <v>0</v>
      </c>
      <c r="AB23" s="28">
        <f>IF(ISERROR(FIND("by a factor 1.41",$W23,1)),0,1)</f>
        <v>1</v>
      </c>
      <c r="AC23" s="26">
        <f>SUM(X23:AB23)</f>
        <v>2</v>
      </c>
      <c r="AD23" s="25" t="s">
        <v>1151</v>
      </c>
      <c r="AE23" s="26">
        <f>IF(EXACT(AD23,"25 dB"),1,IF(AD23="",0,-1))</f>
        <v>-1</v>
      </c>
      <c r="AF23" s="24" t="s">
        <v>1143</v>
      </c>
      <c r="AG23" s="26">
        <f>IF(EXACT(AF23,"2 Pa"),1,IF(AF23="",0,-1))</f>
        <v>1</v>
      </c>
      <c r="AH23" s="24" t="s">
        <v>1144</v>
      </c>
      <c r="AI23" s="30">
        <f>20*LOG10((3+K23)/0.00002)</f>
        <v>113.06425027550688</v>
      </c>
      <c r="AJ23" s="26">
        <f>IF(AH23="",0,IF(EXACT(RIGHT(AH23,2),"dB"),IF(ABS(VALUE(LEFT(AH23,FIND(" ",AH23,1)))-AI23)&lt;=0.5,1,-1),-1))</f>
        <v>1</v>
      </c>
      <c r="AK23" s="24" t="s">
        <v>1145</v>
      </c>
      <c r="AL23" s="30">
        <f>10*LOG10(10^((80+J23)/10)+10^((78+I23)/10))</f>
        <v>85.973227937086961</v>
      </c>
      <c r="AM23" s="26">
        <f>IF(AK23="",0,IF(EXACT(RIGHT(AK23,2),"dB"),IF(ABS(VALUE(LEFT(AK23,FIND(" ",AK23,1)))-AL23)&lt;=0.5,1,-1),-1))</f>
        <v>1</v>
      </c>
      <c r="AN23" s="24" t="s">
        <v>1146</v>
      </c>
      <c r="AO23" s="28" t="str">
        <f>TEXT(78+K23-16.1,"0.0")</f>
        <v>67.9</v>
      </c>
      <c r="AP23" s="26">
        <f>IF(AN23="",0,IF(EXACT(RIGHT(AN23,5),"dB(A)"),IF(ABS(VALUE(LEFT(AN23,FIND(" ",AN23,1)))-AO23)&lt;=0.5,1,-1),-1))</f>
        <v>1</v>
      </c>
      <c r="AQ23" s="24" t="s">
        <v>1147</v>
      </c>
      <c r="AR23" s="28">
        <f>60+I23-0.5</f>
        <v>60.5</v>
      </c>
      <c r="AS23" s="26">
        <f>IF(AQ23="",0,IF(EXACT(RIGHT(AQ23,5),"dB(A)"),IF(ABS(VALUE(LEFT(AQ23,FIND(" ",AQ23,1)))-AR23)&lt;=0.5,1,-1),-1))</f>
        <v>1</v>
      </c>
      <c r="AT23" s="24" t="s">
        <v>1148</v>
      </c>
      <c r="AU23" s="31">
        <f>0.00002*10^((80+J23)/20)</f>
        <v>0.3556558820077847</v>
      </c>
      <c r="AV23" s="31">
        <f>AU23/400</f>
        <v>8.891397050194617E-4</v>
      </c>
      <c r="AW23" s="31">
        <f>AU23*AV23</f>
        <v>3.1622776601683816E-4</v>
      </c>
      <c r="AX23" s="31">
        <f>AW23/340</f>
        <v>9.300816647554063E-7</v>
      </c>
      <c r="AY23" s="26">
        <f>IF(AT23="",0,-1)</f>
        <v>-1</v>
      </c>
      <c r="AZ23" s="53">
        <f>L23+V23+AC23+AE23+AG23+AJ23+AM23+AP23+AS23+AY23</f>
        <v>7</v>
      </c>
    </row>
    <row r="24" spans="1:52" ht="15.75" customHeight="1">
      <c r="A24" s="54">
        <v>23</v>
      </c>
      <c r="B24" s="23">
        <v>41922.750726701386</v>
      </c>
      <c r="C24" s="29" t="s">
        <v>207</v>
      </c>
      <c r="D24" s="33">
        <v>1</v>
      </c>
      <c r="E24" s="25">
        <v>243442</v>
      </c>
      <c r="F24" s="25">
        <f>INT(E24/100000)</f>
        <v>2</v>
      </c>
      <c r="G24" s="25">
        <f>INT(($E24-100000*F24)/10000)</f>
        <v>4</v>
      </c>
      <c r="H24" s="25">
        <f>INT(($E24-100000*F24-10000*G24)/1000)</f>
        <v>3</v>
      </c>
      <c r="I24" s="25">
        <f>INT(($E24-100000*$F24-10000*$G24-1000*$H24)/100)</f>
        <v>4</v>
      </c>
      <c r="J24" s="25">
        <f>INT(($E24-100000*$F24-10000*$G24-1000*$H24-100*$I24)/10)</f>
        <v>4</v>
      </c>
      <c r="K24" s="25">
        <f>INT(($E24-100000*$F24-10000*$G24-1000*$H24-100*$I24-10*$J24))</f>
        <v>2</v>
      </c>
      <c r="L24" s="26">
        <v>2</v>
      </c>
      <c r="M24" s="24" t="s">
        <v>213</v>
      </c>
      <c r="N24" s="28">
        <f>IF(ISERROR(FIND("larger than the sound intensity level",M24,1)),0,-1)</f>
        <v>-1</v>
      </c>
      <c r="O24" s="28">
        <f>IF(ISERROR(FIND("are always equal",$M24,1)),0,-1)</f>
        <v>0</v>
      </c>
      <c r="P24" s="28">
        <f>IF(ISERROR(FIND("is always smaller or equal than the sound energy density level",$M24,1)),0,1)</f>
        <v>1</v>
      </c>
      <c r="Q24" s="28">
        <f>IF(ISERROR(FIND("is the energetic average beween",$M24,1)),0,1)</f>
        <v>0</v>
      </c>
      <c r="R24" s="28">
        <f>IF(ISERROR(FIND("is constant (340 m/s)",$M24,1)),0,-1)</f>
        <v>-1</v>
      </c>
      <c r="S24" s="28">
        <f>IF(ISERROR(FIND("is proportional to the temperature",$M24,1)),0,-1)</f>
        <v>0</v>
      </c>
      <c r="T24" s="28">
        <f>IF(ISERROR(FIND("is proportional to the square root ",$M24,1)),0,1)</f>
        <v>1</v>
      </c>
      <c r="U24" s="28">
        <f>IF(ISERROR(FIND("depends on the sound level",$M24,1)),0,-1)</f>
        <v>0</v>
      </c>
      <c r="V24" s="26">
        <f>SUM(N24:U24)</f>
        <v>0</v>
      </c>
      <c r="W24" s="24" t="s">
        <v>212</v>
      </c>
      <c r="X24" s="28">
        <f>IF(ISERROR(FIND("power level doubles",$W24,1)),0,-1)</f>
        <v>0</v>
      </c>
      <c r="Y24" s="28">
        <f>IF(ISERROR(FIND("power level increases by 6 dB",$W24,1)),0,-1)</f>
        <v>0</v>
      </c>
      <c r="Z24" s="28">
        <f>IF(ISERROR(FIND("power level increases by 3 dB",$W24,1)),0,1)</f>
        <v>1</v>
      </c>
      <c r="AA24" s="28">
        <f>IF(ISERROR(FIND("by the listener doubles",$W24,1)),0,-1)</f>
        <v>0</v>
      </c>
      <c r="AB24" s="28">
        <f>IF(ISERROR(FIND("by a factor 1.41",$W24,1)),0,1)</f>
        <v>0</v>
      </c>
      <c r="AC24" s="26">
        <f>SUM(X24:AB24)</f>
        <v>1</v>
      </c>
      <c r="AD24" s="25" t="s">
        <v>214</v>
      </c>
      <c r="AE24" s="26">
        <f>IF(EXACT(AD24,"25 dB"),1,IF(AD24="",0,-1))</f>
        <v>1</v>
      </c>
      <c r="AF24" s="24" t="s">
        <v>208</v>
      </c>
      <c r="AG24" s="26">
        <f>IF(EXACT(AF24,"2 Pa"),1,IF(AF24="",0,-1))</f>
        <v>1</v>
      </c>
      <c r="AH24" s="24" t="s">
        <v>209</v>
      </c>
      <c r="AI24" s="30">
        <f>20*LOG10((3+K24)/0.00002)</f>
        <v>107.95880017344075</v>
      </c>
      <c r="AJ24" s="26">
        <f>IF(AH24="",0,IF(EXACT(RIGHT(AH24,2),"dB"),IF(ABS(VALUE(LEFT(AH24,FIND(" ",AH24,1)))-AI24)&lt;=0.5,1,-1),-1))</f>
        <v>1</v>
      </c>
      <c r="AK24" s="24" t="s">
        <v>210</v>
      </c>
      <c r="AL24" s="30">
        <f>10*LOG10(10^((80+J24)/10)+10^((78+I24)/10))</f>
        <v>86.1244260279434</v>
      </c>
      <c r="AM24" s="26">
        <f>IF(AK24="",0,IF(EXACT(RIGHT(AK24,2),"dB"),IF(ABS(VALUE(LEFT(AK24,FIND(" ",AK24,1)))-AL24)&lt;=0.5,1,-1),-1))</f>
        <v>1</v>
      </c>
      <c r="AN24" s="24" t="s">
        <v>211</v>
      </c>
      <c r="AO24" s="28" t="str">
        <f>TEXT(78+K24-16.1,"0.0")</f>
        <v>63.9</v>
      </c>
      <c r="AP24" s="26">
        <f>IF(AN24="",0,IF(EXACT(RIGHT(AN24,5),"dB(A)"),IF(ABS(VALUE(LEFT(AN24,FIND(" ",AN24,1)))-AO24)&lt;=0.5,1,-1),-1))</f>
        <v>-1</v>
      </c>
      <c r="AQ24" s="31"/>
      <c r="AR24" s="28">
        <f>60+I24-0.5</f>
        <v>63.5</v>
      </c>
      <c r="AS24" s="26">
        <f>IF(AQ24="",0,IF(EXACT(RIGHT(AQ24,5),"dB(A)"),IF(ABS(VALUE(LEFT(AQ24,FIND(" ",AQ24,1)))-AR24)&lt;=0.5,1,-1),-1))</f>
        <v>0</v>
      </c>
      <c r="AT24" s="31"/>
      <c r="AU24" s="31">
        <f>0.00002*10^((80+J24)/20)</f>
        <v>0.31697863849222296</v>
      </c>
      <c r="AV24" s="31">
        <f>AU24/400</f>
        <v>7.9244659623055737E-4</v>
      </c>
      <c r="AW24" s="31">
        <f>AU24*AV24</f>
        <v>2.5118864315095844E-4</v>
      </c>
      <c r="AX24" s="31">
        <f>AW24/340</f>
        <v>7.3879012691458361E-7</v>
      </c>
      <c r="AY24" s="26">
        <f>IF(AT24="",0,-1)</f>
        <v>0</v>
      </c>
      <c r="AZ24" s="53">
        <f>L24+V24+AC24+AE24+AG24+AJ24+AM24+AP24+AS24+AY24</f>
        <v>6</v>
      </c>
    </row>
    <row r="25" spans="1:52" ht="15.75" customHeight="1">
      <c r="A25" s="54">
        <v>24</v>
      </c>
      <c r="B25" s="23">
        <v>41922.750829895827</v>
      </c>
      <c r="C25" s="29" t="s">
        <v>233</v>
      </c>
      <c r="D25" s="33">
        <v>1</v>
      </c>
      <c r="E25" s="25">
        <v>240521</v>
      </c>
      <c r="F25" s="25">
        <f>INT(E25/100000)</f>
        <v>2</v>
      </c>
      <c r="G25" s="25">
        <f>INT(($E25-100000*F25)/10000)</f>
        <v>4</v>
      </c>
      <c r="H25" s="25">
        <f>INT(($E25-100000*F25-10000*G25)/1000)</f>
        <v>0</v>
      </c>
      <c r="I25" s="25">
        <f>INT(($E25-100000*$F25-10000*$G25-1000*$H25)/100)</f>
        <v>5</v>
      </c>
      <c r="J25" s="25">
        <f>INT(($E25-100000*$F25-10000*$G25-1000*$H25-100*$I25)/10)</f>
        <v>2</v>
      </c>
      <c r="K25" s="25">
        <f>INT(($E25-100000*$F25-10000*$G25-1000*$H25-100*$I25-10*$J25))</f>
        <v>1</v>
      </c>
      <c r="L25" s="26">
        <v>2</v>
      </c>
      <c r="M25" s="24" t="s">
        <v>240</v>
      </c>
      <c r="N25" s="28">
        <f>IF(ISERROR(FIND("larger than the sound intensity level",M25,1)),0,-1)</f>
        <v>-1</v>
      </c>
      <c r="O25" s="28">
        <f>IF(ISERROR(FIND("are always equal",$M25,1)),0,-1)</f>
        <v>0</v>
      </c>
      <c r="P25" s="28">
        <f>IF(ISERROR(FIND("is always smaller or equal than the sound energy density level",$M25,1)),0,1)</f>
        <v>1</v>
      </c>
      <c r="Q25" s="28">
        <f>IF(ISERROR(FIND("is the energetic average beween",$M25,1)),0,1)</f>
        <v>0</v>
      </c>
      <c r="R25" s="28">
        <f>IF(ISERROR(FIND("is constant (340 m/s)",$M25,1)),0,-1)</f>
        <v>0</v>
      </c>
      <c r="S25" s="28">
        <f>IF(ISERROR(FIND("is proportional to the temperature",$M25,1)),0,-1)</f>
        <v>-1</v>
      </c>
      <c r="T25" s="28">
        <f>IF(ISERROR(FIND("is proportional to the square root ",$M25,1)),0,1)</f>
        <v>0</v>
      </c>
      <c r="U25" s="28">
        <f>IF(ISERROR(FIND("depends on the sound level",$M25,1)),0,-1)</f>
        <v>0</v>
      </c>
      <c r="V25" s="26">
        <f>SUM(N25:U25)</f>
        <v>-1</v>
      </c>
      <c r="W25" s="24" t="s">
        <v>239</v>
      </c>
      <c r="X25" s="28">
        <f>IF(ISERROR(FIND("power level doubles",$W25,1)),0,-1)</f>
        <v>0</v>
      </c>
      <c r="Y25" s="28">
        <f>IF(ISERROR(FIND("power level increases by 6 dB",$W25,1)),0,-1)</f>
        <v>0</v>
      </c>
      <c r="Z25" s="28">
        <f>IF(ISERROR(FIND("power level increases by 3 dB",$W25,1)),0,1)</f>
        <v>1</v>
      </c>
      <c r="AA25" s="28">
        <f>IF(ISERROR(FIND("by the listener doubles",$W25,1)),0,-1)</f>
        <v>0</v>
      </c>
      <c r="AB25" s="28">
        <f>IF(ISERROR(FIND("by a factor 1.41",$W25,1)),0,1)</f>
        <v>0</v>
      </c>
      <c r="AC25" s="26">
        <f>SUM(X25:AB25)</f>
        <v>1</v>
      </c>
      <c r="AD25" s="25" t="s">
        <v>241</v>
      </c>
      <c r="AE25" s="26">
        <f>IF(EXACT(AD25,"25 dB"),1,IF(AD25="",0,-1))</f>
        <v>1</v>
      </c>
      <c r="AF25" s="24" t="s">
        <v>234</v>
      </c>
      <c r="AG25" s="26">
        <f>IF(EXACT(AF25,"2 Pa"),1,IF(AF25="",0,-1))</f>
        <v>1</v>
      </c>
      <c r="AH25" s="24" t="s">
        <v>235</v>
      </c>
      <c r="AI25" s="30">
        <f>20*LOG10((3+K25)/0.00002)</f>
        <v>106.02059991327963</v>
      </c>
      <c r="AJ25" s="26">
        <f>IF(AH25="",0,IF(EXACT(RIGHT(AH25,2),"dB"),IF(ABS(VALUE(LEFT(AH25,FIND(" ",AH25,1)))-AI25)&lt;=0.5,1,-1),-1))</f>
        <v>1</v>
      </c>
      <c r="AK25" s="24" t="s">
        <v>236</v>
      </c>
      <c r="AL25" s="30">
        <f>10*LOG10(10^((80+J25)/10)+10^((78+I25)/10))</f>
        <v>85.539018910438671</v>
      </c>
      <c r="AM25" s="26">
        <f>IF(AK25="",0,IF(EXACT(RIGHT(AK25,2),"dB"),IF(ABS(VALUE(LEFT(AK25,FIND(" ",AK25,1)))-AL25)&lt;=0.5,1,-1),-1))</f>
        <v>1</v>
      </c>
      <c r="AN25" s="24" t="s">
        <v>237</v>
      </c>
      <c r="AO25" s="28" t="str">
        <f>TEXT(78+K25-16.1,"0.0")</f>
        <v>62.9</v>
      </c>
      <c r="AP25" s="26">
        <f>IF(AN25="",0,IF(EXACT(RIGHT(AN25,5),"dB(A)"),IF(ABS(VALUE(LEFT(AN25,FIND(" ",AN25,1)))-AO25)&lt;=0.5,1,-1),-1))</f>
        <v>1</v>
      </c>
      <c r="AQ25" s="24" t="s">
        <v>238</v>
      </c>
      <c r="AR25" s="28">
        <f>60+I25-0.5</f>
        <v>64.5</v>
      </c>
      <c r="AS25" s="26">
        <f>IF(AQ25="",0,IF(EXACT(RIGHT(AQ25,5),"dB(A)"),IF(ABS(VALUE(LEFT(AQ25,FIND(" ",AQ25,1)))-AR25)&lt;=0.5,1,-1),-1))</f>
        <v>-1</v>
      </c>
      <c r="AT25" s="31"/>
      <c r="AU25" s="31">
        <f>0.00002*10^((80+J25)/20)</f>
        <v>0.25178508235883346</v>
      </c>
      <c r="AV25" s="31">
        <f>AU25/400</f>
        <v>6.2946270589708364E-4</v>
      </c>
      <c r="AW25" s="31">
        <f>AU25*AV25</f>
        <v>1.5848931924611136E-4</v>
      </c>
      <c r="AX25" s="31">
        <f>AW25/340</f>
        <v>4.6614505660620987E-7</v>
      </c>
      <c r="AY25" s="26">
        <f>IF(AT25="",0,-1)</f>
        <v>0</v>
      </c>
      <c r="AZ25" s="53">
        <f>L25+V25+AC25+AE25+AG25+AJ25+AM25+AP25+AS25+AY25</f>
        <v>6</v>
      </c>
    </row>
    <row r="26" spans="1:52" ht="15.75" customHeight="1">
      <c r="A26" s="54">
        <v>25</v>
      </c>
      <c r="B26" s="23">
        <v>41922.751407453703</v>
      </c>
      <c r="C26" s="29" t="s">
        <v>348</v>
      </c>
      <c r="D26" s="33">
        <v>1</v>
      </c>
      <c r="E26" s="25">
        <v>240058</v>
      </c>
      <c r="F26" s="25">
        <f>INT(E26/100000)</f>
        <v>2</v>
      </c>
      <c r="G26" s="25">
        <f>INT(($E26-100000*F26)/10000)</f>
        <v>4</v>
      </c>
      <c r="H26" s="25">
        <f>INT(($E26-100000*F26-10000*G26)/1000)</f>
        <v>0</v>
      </c>
      <c r="I26" s="25">
        <f>INT(($E26-100000*$F26-10000*$G26-1000*$H26)/100)</f>
        <v>0</v>
      </c>
      <c r="J26" s="25">
        <f>INT(($E26-100000*$F26-10000*$G26-1000*$H26-100*$I26)/10)</f>
        <v>5</v>
      </c>
      <c r="K26" s="25">
        <f>INT(($E26-100000*$F26-10000*$G26-1000*$H26-100*$I26-10*$J26))</f>
        <v>8</v>
      </c>
      <c r="L26" s="26">
        <v>2</v>
      </c>
      <c r="M26" s="24" t="s">
        <v>356</v>
      </c>
      <c r="N26" s="28">
        <f>IF(ISERROR(FIND("larger than the sound intensity level",M26,1)),0,-1)</f>
        <v>0</v>
      </c>
      <c r="O26" s="28">
        <f>IF(ISERROR(FIND("are always equal",$M26,1)),0,-1)</f>
        <v>-1</v>
      </c>
      <c r="P26" s="28">
        <f>IF(ISERROR(FIND("is always smaller or equal than the sound energy density level",$M26,1)),0,1)</f>
        <v>0</v>
      </c>
      <c r="Q26" s="28">
        <f>IF(ISERROR(FIND("is the energetic average beween",$M26,1)),0,1)</f>
        <v>0</v>
      </c>
      <c r="R26" s="28">
        <f>IF(ISERROR(FIND("is constant (340 m/s)",$M26,1)),0,-1)</f>
        <v>0</v>
      </c>
      <c r="S26" s="28">
        <f>IF(ISERROR(FIND("is proportional to the temperature",$M26,1)),0,-1)</f>
        <v>0</v>
      </c>
      <c r="T26" s="28">
        <f>IF(ISERROR(FIND("is proportional to the square root ",$M26,1)),0,1)</f>
        <v>1</v>
      </c>
      <c r="U26" s="28">
        <f>IF(ISERROR(FIND("depends on the sound level",$M26,1)),0,-1)</f>
        <v>0</v>
      </c>
      <c r="V26" s="26">
        <f>SUM(N26:U26)</f>
        <v>0</v>
      </c>
      <c r="W26" s="24" t="s">
        <v>355</v>
      </c>
      <c r="X26" s="28">
        <f>IF(ISERROR(FIND("power level doubles",$W26,1)),0,-1)</f>
        <v>0</v>
      </c>
      <c r="Y26" s="28">
        <f>IF(ISERROR(FIND("power level increases by 6 dB",$W26,1)),0,-1)</f>
        <v>0</v>
      </c>
      <c r="Z26" s="28">
        <f>IF(ISERROR(FIND("power level increases by 3 dB",$W26,1)),0,1)</f>
        <v>1</v>
      </c>
      <c r="AA26" s="28">
        <f>IF(ISERROR(FIND("by the listener doubles",$W26,1)),0,-1)</f>
        <v>0</v>
      </c>
      <c r="AB26" s="28">
        <f>IF(ISERROR(FIND("by a factor 1.41",$W26,1)),0,1)</f>
        <v>0</v>
      </c>
      <c r="AC26" s="26">
        <f>SUM(X26:AB26)</f>
        <v>1</v>
      </c>
      <c r="AD26" s="25" t="s">
        <v>357</v>
      </c>
      <c r="AE26" s="26">
        <f>IF(EXACT(AD26,"25 dB"),1,IF(AD26="",0,-1))</f>
        <v>1</v>
      </c>
      <c r="AF26" s="24" t="s">
        <v>349</v>
      </c>
      <c r="AG26" s="26">
        <f>IF(EXACT(AF26,"2 Pa"),1,IF(AF26="",0,-1))</f>
        <v>1</v>
      </c>
      <c r="AH26" s="24" t="s">
        <v>350</v>
      </c>
      <c r="AI26" s="30">
        <f>20*LOG10((3+K26)/0.00002)</f>
        <v>114.80725378988488</v>
      </c>
      <c r="AJ26" s="26">
        <f>IF(AH26="",0,IF(EXACT(RIGHT(AH26,2),"dB"),IF(ABS(VALUE(LEFT(AH26,FIND(" ",AH26,1)))-AI26)&lt;=0.5,1,-1),-1))</f>
        <v>1</v>
      </c>
      <c r="AK26" s="24" t="s">
        <v>351</v>
      </c>
      <c r="AL26" s="30">
        <f>10*LOG10(10^((80+J26)/10)+10^((78+I26)/10))</f>
        <v>85.790097496525675</v>
      </c>
      <c r="AM26" s="26">
        <f>IF(AK26="",0,IF(EXACT(RIGHT(AK26,2),"dB"),IF(ABS(VALUE(LEFT(AK26,FIND(" ",AK26,1)))-AL26)&lt;=0.5,1,-1),-1))</f>
        <v>1</v>
      </c>
      <c r="AN26" s="24" t="s">
        <v>352</v>
      </c>
      <c r="AO26" s="28" t="str">
        <f>TEXT(78+K26-16.1,"0.0")</f>
        <v>69.9</v>
      </c>
      <c r="AP26" s="26">
        <f>IF(AN26="",0,IF(EXACT(RIGHT(AN26,5),"dB(A)"),IF(ABS(VALUE(LEFT(AN26,FIND(" ",AN26,1)))-AO26)&lt;=0.5,1,-1),-1))</f>
        <v>1</v>
      </c>
      <c r="AQ26" s="24" t="s">
        <v>353</v>
      </c>
      <c r="AR26" s="28">
        <f>60+I26-0.5</f>
        <v>59.5</v>
      </c>
      <c r="AS26" s="26">
        <f>IF(AQ26="",0,IF(EXACT(RIGHT(AQ26,5),"dB(A)"),IF(ABS(VALUE(LEFT(AQ26,FIND(" ",AQ26,1)))-AR26)&lt;=0.5,1,-1),-1))</f>
        <v>-1</v>
      </c>
      <c r="AT26" s="24" t="s">
        <v>354</v>
      </c>
      <c r="AU26" s="31">
        <f>0.00002*10^((80+J26)/20)</f>
        <v>0.3556558820077847</v>
      </c>
      <c r="AV26" s="31">
        <f>AU26/400</f>
        <v>8.891397050194617E-4</v>
      </c>
      <c r="AW26" s="31">
        <f>AU26*AV26</f>
        <v>3.1622776601683816E-4</v>
      </c>
      <c r="AX26" s="31">
        <f>AW26/340</f>
        <v>9.300816647554063E-7</v>
      </c>
      <c r="AY26" s="26">
        <f>IF(AT26="",0,-1)</f>
        <v>-1</v>
      </c>
      <c r="AZ26" s="53">
        <f>L26+V26+AC26+AE26+AG26+AJ26+AM26+AP26+AS26+AY26</f>
        <v>6</v>
      </c>
    </row>
    <row r="27" spans="1:52" ht="15.75" customHeight="1">
      <c r="A27" s="54">
        <v>26</v>
      </c>
      <c r="B27" s="23">
        <v>41922.752168668987</v>
      </c>
      <c r="C27" s="37" t="s">
        <v>476</v>
      </c>
      <c r="D27" s="38">
        <v>1</v>
      </c>
      <c r="E27" s="25">
        <v>250593</v>
      </c>
      <c r="F27" s="25">
        <f>INT(E27/100000)</f>
        <v>2</v>
      </c>
      <c r="G27" s="25">
        <f>INT(($E27-100000*F27)/10000)</f>
        <v>5</v>
      </c>
      <c r="H27" s="25">
        <f>INT(($E27-100000*F27-10000*G27)/1000)</f>
        <v>0</v>
      </c>
      <c r="I27" s="25">
        <f>INT(($E27-100000*$F27-10000*$G27-1000*$H27)/100)</f>
        <v>5</v>
      </c>
      <c r="J27" s="25">
        <f>INT(($E27-100000*$F27-10000*$G27-1000*$H27-100*$I27)/10)</f>
        <v>9</v>
      </c>
      <c r="K27" s="25">
        <f>INT(($E27-100000*$F27-10000*$G27-1000*$H27-100*$I27-10*$J27))</f>
        <v>3</v>
      </c>
      <c r="L27" s="26">
        <v>0</v>
      </c>
      <c r="M27" s="24" t="s">
        <v>484</v>
      </c>
      <c r="N27" s="28">
        <f>IF(ISERROR(FIND("larger than the sound intensity level",M27,1)),0,-1)</f>
        <v>-1</v>
      </c>
      <c r="O27" s="28">
        <f>IF(ISERROR(FIND("are always equal",$M27,1)),0,-1)</f>
        <v>0</v>
      </c>
      <c r="P27" s="28">
        <f>IF(ISERROR(FIND("is always smaller or equal than the sound energy density level",$M27,1)),0,1)</f>
        <v>1</v>
      </c>
      <c r="Q27" s="28">
        <f>IF(ISERROR(FIND("is the energetic average beween",$M27,1)),0,1)</f>
        <v>0</v>
      </c>
      <c r="R27" s="28">
        <f>IF(ISERROR(FIND("is constant (340 m/s)",$M27,1)),0,-1)</f>
        <v>0</v>
      </c>
      <c r="S27" s="28">
        <f>IF(ISERROR(FIND("is proportional to the temperature",$M27,1)),0,-1)</f>
        <v>0</v>
      </c>
      <c r="T27" s="28">
        <f>IF(ISERROR(FIND("is proportional to the square root ",$M27,1)),0,1)</f>
        <v>1</v>
      </c>
      <c r="U27" s="28">
        <f>IF(ISERROR(FIND("depends on the sound level",$M27,1)),0,-1)</f>
        <v>0</v>
      </c>
      <c r="V27" s="26">
        <f>SUM(N27:U27)</f>
        <v>1</v>
      </c>
      <c r="W27" s="24" t="s">
        <v>483</v>
      </c>
      <c r="X27" s="28">
        <f>IF(ISERROR(FIND("power level doubles",$W27,1)),0,-1)</f>
        <v>-1</v>
      </c>
      <c r="Y27" s="28">
        <f>IF(ISERROR(FIND("power level increases by 6 dB",$W27,1)),0,-1)</f>
        <v>0</v>
      </c>
      <c r="Z27" s="28">
        <f>IF(ISERROR(FIND("power level increases by 3 dB",$W27,1)),0,1)</f>
        <v>1</v>
      </c>
      <c r="AA27" s="28">
        <f>IF(ISERROR(FIND("by the listener doubles",$W27,1)),0,-1)</f>
        <v>0</v>
      </c>
      <c r="AB27" s="28">
        <f>IF(ISERROR(FIND("by a factor 1.41",$W27,1)),0,1)</f>
        <v>0</v>
      </c>
      <c r="AC27" s="26">
        <f>SUM(X27:AB27)</f>
        <v>0</v>
      </c>
      <c r="AD27" s="25" t="s">
        <v>485</v>
      </c>
      <c r="AE27" s="26">
        <f>IF(EXACT(AD27,"25 dB"),1,IF(AD27="",0,-1))</f>
        <v>1</v>
      </c>
      <c r="AF27" s="24" t="s">
        <v>477</v>
      </c>
      <c r="AG27" s="26">
        <f>IF(EXACT(AF27,"2 Pa"),1,IF(AF27="",0,-1))</f>
        <v>1</v>
      </c>
      <c r="AH27" s="24" t="s">
        <v>478</v>
      </c>
      <c r="AI27" s="30">
        <f>20*LOG10((3+K27)/0.00002)</f>
        <v>109.54242509439325</v>
      </c>
      <c r="AJ27" s="26">
        <f>IF(AH27="",0,IF(EXACT(RIGHT(AH27,2),"dB"),IF(ABS(VALUE(LEFT(AH27,FIND(" ",AH27,1)))-AI27)&lt;=0.5,1,-1),-1))</f>
        <v>1</v>
      </c>
      <c r="AK27" s="24" t="s">
        <v>479</v>
      </c>
      <c r="AL27" s="30">
        <f>10*LOG10(10^((80+J27)/10)+10^((78+I27)/10))</f>
        <v>89.973227937086975</v>
      </c>
      <c r="AM27" s="26">
        <f>IF(AK27="",0,IF(EXACT(RIGHT(AK27,2),"dB"),IF(ABS(VALUE(LEFT(AK27,FIND(" ",AK27,1)))-AL27)&lt;=0.5,1,-1),-1))</f>
        <v>1</v>
      </c>
      <c r="AN27" s="24" t="s">
        <v>480</v>
      </c>
      <c r="AO27" s="28" t="str">
        <f>TEXT(78+K27-16.1,"0.0")</f>
        <v>64.9</v>
      </c>
      <c r="AP27" s="26">
        <f>IF(AN27="",0,IF(EXACT(RIGHT(AN27,5),"dB(A)"),IF(ABS(VALUE(LEFT(AN27,FIND(" ",AN27,1)))-AO27)&lt;=0.5,1,-1),-1))</f>
        <v>1</v>
      </c>
      <c r="AQ27" s="24" t="s">
        <v>481</v>
      </c>
      <c r="AR27" s="28">
        <f>60+I27-0.5</f>
        <v>64.5</v>
      </c>
      <c r="AS27" s="26">
        <f>IF(AQ27="",0,IF(EXACT(RIGHT(AQ27,5),"dB(A)"),IF(ABS(VALUE(LEFT(AQ27,FIND(" ",AQ27,1)))-AR27)&lt;=0.5,1,-1),-1))</f>
        <v>1</v>
      </c>
      <c r="AT27" s="24" t="s">
        <v>482</v>
      </c>
      <c r="AU27" s="31">
        <f>0.00002*10^((80+J27)/20)</f>
        <v>0.56367658625289196</v>
      </c>
      <c r="AV27" s="31">
        <f>AU27/400</f>
        <v>1.40919146563223E-3</v>
      </c>
      <c r="AW27" s="31">
        <f>AU27*AV27</f>
        <v>7.9432823472428489E-4</v>
      </c>
      <c r="AX27" s="31">
        <f>AW27/340</f>
        <v>2.3362595138949555E-6</v>
      </c>
      <c r="AY27" s="26">
        <f>IF(AT27="",0,-1)</f>
        <v>-1</v>
      </c>
      <c r="AZ27" s="53">
        <f>L27+V27+AC27+AE27+AG27+AJ27+AM27+AP27+AS27+AY27</f>
        <v>6</v>
      </c>
    </row>
    <row r="28" spans="1:52" ht="15.75" customHeight="1">
      <c r="A28" s="54">
        <v>27</v>
      </c>
      <c r="B28" s="23">
        <v>41922.752357013895</v>
      </c>
      <c r="C28" s="29" t="s">
        <v>561</v>
      </c>
      <c r="D28" s="33">
        <v>1</v>
      </c>
      <c r="E28" s="25">
        <v>254950</v>
      </c>
      <c r="F28" s="25">
        <f>INT(E28/100000)</f>
        <v>2</v>
      </c>
      <c r="G28" s="25">
        <f>INT(($E28-100000*F28)/10000)</f>
        <v>5</v>
      </c>
      <c r="H28" s="25">
        <f>INT(($E28-100000*F28-10000*G28)/1000)</f>
        <v>4</v>
      </c>
      <c r="I28" s="25">
        <f>INT(($E28-100000*$F28-10000*$G28-1000*$H28)/100)</f>
        <v>9</v>
      </c>
      <c r="J28" s="25">
        <f>INT(($E28-100000*$F28-10000*$G28-1000*$H28-100*$I28)/10)</f>
        <v>5</v>
      </c>
      <c r="K28" s="25">
        <f>INT(($E28-100000*$F28-10000*$G28-1000*$H28-100*$I28-10*$J28))</f>
        <v>0</v>
      </c>
      <c r="L28" s="26">
        <v>2</v>
      </c>
      <c r="M28" s="24" t="s">
        <v>569</v>
      </c>
      <c r="N28" s="28">
        <f>IF(ISERROR(FIND("larger than the sound intensity level",M28,1)),0,-1)</f>
        <v>0</v>
      </c>
      <c r="O28" s="28">
        <f>IF(ISERROR(FIND("are always equal",$M28,1)),0,-1)</f>
        <v>0</v>
      </c>
      <c r="P28" s="28">
        <f>IF(ISERROR(FIND("is always smaller or equal than the sound energy density level",$M28,1)),0,1)</f>
        <v>0</v>
      </c>
      <c r="Q28" s="28">
        <f>IF(ISERROR(FIND("is the energetic average beween",$M28,1)),0,1)</f>
        <v>0</v>
      </c>
      <c r="R28" s="28">
        <f>IF(ISERROR(FIND("is constant (340 m/s)",$M28,1)),0,-1)</f>
        <v>0</v>
      </c>
      <c r="S28" s="28">
        <f>IF(ISERROR(FIND("is proportional to the temperature",$M28,1)),0,-1)</f>
        <v>-1</v>
      </c>
      <c r="T28" s="28">
        <f>IF(ISERROR(FIND("is proportional to the square root ",$M28,1)),0,1)</f>
        <v>0</v>
      </c>
      <c r="U28" s="28">
        <f>IF(ISERROR(FIND("depends on the sound level",$M28,1)),0,-1)</f>
        <v>0</v>
      </c>
      <c r="V28" s="26">
        <f>SUM(N28:U28)</f>
        <v>-1</v>
      </c>
      <c r="W28" s="24" t="s">
        <v>568</v>
      </c>
      <c r="X28" s="28">
        <f>IF(ISERROR(FIND("power level doubles",$W28,1)),0,-1)</f>
        <v>0</v>
      </c>
      <c r="Y28" s="28">
        <f>IF(ISERROR(FIND("power level increases by 6 dB",$W28,1)),0,-1)</f>
        <v>0</v>
      </c>
      <c r="Z28" s="28">
        <f>IF(ISERROR(FIND("power level increases by 3 dB",$W28,1)),0,1)</f>
        <v>1</v>
      </c>
      <c r="AA28" s="28">
        <f>IF(ISERROR(FIND("by the listener doubles",$W28,1)),0,-1)</f>
        <v>0</v>
      </c>
      <c r="AB28" s="28">
        <f>IF(ISERROR(FIND("by a factor 1.41",$W28,1)),0,1)</f>
        <v>1</v>
      </c>
      <c r="AC28" s="26">
        <f>SUM(X28:AB28)</f>
        <v>2</v>
      </c>
      <c r="AD28" s="25" t="s">
        <v>570</v>
      </c>
      <c r="AE28" s="26">
        <f>IF(EXACT(AD28,"25 dB"),1,IF(AD28="",0,-1))</f>
        <v>1</v>
      </c>
      <c r="AF28" s="24" t="s">
        <v>562</v>
      </c>
      <c r="AG28" s="26">
        <f>IF(EXACT(AF28,"2 Pa"),1,IF(AF28="",0,-1))</f>
        <v>1</v>
      </c>
      <c r="AH28" s="24" t="s">
        <v>563</v>
      </c>
      <c r="AI28" s="30">
        <f>20*LOG10((3+K28)/0.00002)</f>
        <v>103.52182518111363</v>
      </c>
      <c r="AJ28" s="26">
        <f>IF(AH28="",0,IF(EXACT(RIGHT(AH28,2),"dB"),IF(ABS(VALUE(LEFT(AH28,FIND(" ",AH28,1)))-AI28)&lt;=0.5,1,-1),-1))</f>
        <v>1</v>
      </c>
      <c r="AK28" s="24" t="s">
        <v>564</v>
      </c>
      <c r="AL28" s="30">
        <f>10*LOG10(10^((80+J28)/10)+10^((78+I28)/10))</f>
        <v>89.1244260279434</v>
      </c>
      <c r="AM28" s="26">
        <f>IF(AK28="",0,IF(EXACT(RIGHT(AK28,2),"dB"),IF(ABS(VALUE(LEFT(AK28,FIND(" ",AK28,1)))-AL28)&lt;=0.5,1,-1),-1))</f>
        <v>1</v>
      </c>
      <c r="AN28" s="24" t="s">
        <v>565</v>
      </c>
      <c r="AO28" s="28" t="str">
        <f>TEXT(78+K28-16.1,"0.0")</f>
        <v>61.9</v>
      </c>
      <c r="AP28" s="26">
        <f>IF(AN28="",0,IF(EXACT(RIGHT(AN28,5),"dB(A)"),IF(ABS(VALUE(LEFT(AN28,FIND(" ",AN28,1)))-AO28)&lt;=0.5,1,-1),-1))</f>
        <v>-1</v>
      </c>
      <c r="AQ28" s="24" t="s">
        <v>566</v>
      </c>
      <c r="AR28" s="28">
        <f>60+I28-0.5</f>
        <v>68.5</v>
      </c>
      <c r="AS28" s="26">
        <f>IF(AQ28="",0,IF(EXACT(RIGHT(AQ28,5),"dB(A)"),IF(ABS(VALUE(LEFT(AQ28,FIND(" ",AQ28,1)))-AR28)&lt;=0.5,1,-1),-1))</f>
        <v>1</v>
      </c>
      <c r="AT28" s="24" t="s">
        <v>567</v>
      </c>
      <c r="AU28" s="31">
        <f>0.00002*10^((80+J28)/20)</f>
        <v>0.3556558820077847</v>
      </c>
      <c r="AV28" s="31">
        <f>AU28/400</f>
        <v>8.891397050194617E-4</v>
      </c>
      <c r="AW28" s="31">
        <f>AU28*AV28</f>
        <v>3.1622776601683816E-4</v>
      </c>
      <c r="AX28" s="31">
        <f>AW28/340</f>
        <v>9.300816647554063E-7</v>
      </c>
      <c r="AY28" s="26">
        <f>IF(AT28="",0,-1)</f>
        <v>-1</v>
      </c>
      <c r="AZ28" s="53">
        <f>L28+V28+AC28+AE28+AG28+AJ28+AM28+AP28+AS28+AY28</f>
        <v>6</v>
      </c>
    </row>
    <row r="29" spans="1:52" ht="15.75" customHeight="1">
      <c r="A29" s="54">
        <v>28</v>
      </c>
      <c r="B29" s="23">
        <v>41922.752535520834</v>
      </c>
      <c r="C29" s="29" t="s">
        <v>608</v>
      </c>
      <c r="D29" s="33">
        <v>1</v>
      </c>
      <c r="E29" s="25">
        <v>250419</v>
      </c>
      <c r="F29" s="25">
        <f>INT(E29/100000)</f>
        <v>2</v>
      </c>
      <c r="G29" s="25">
        <f>INT(($E29-100000*F29)/10000)</f>
        <v>5</v>
      </c>
      <c r="H29" s="25">
        <f>INT(($E29-100000*F29-10000*G29)/1000)</f>
        <v>0</v>
      </c>
      <c r="I29" s="25">
        <f>INT(($E29-100000*$F29-10000*$G29-1000*$H29)/100)</f>
        <v>4</v>
      </c>
      <c r="J29" s="25">
        <f>INT(($E29-100000*$F29-10000*$G29-1000*$H29-100*$I29)/10)</f>
        <v>1</v>
      </c>
      <c r="K29" s="25">
        <f>INT(($E29-100000*$F29-10000*$G29-1000*$H29-100*$I29-10*$J29))</f>
        <v>9</v>
      </c>
      <c r="L29" s="26">
        <v>2</v>
      </c>
      <c r="M29" s="24" t="s">
        <v>615</v>
      </c>
      <c r="N29" s="28">
        <f>IF(ISERROR(FIND("larger than the sound intensity level",M29,1)),0,-1)</f>
        <v>-1</v>
      </c>
      <c r="O29" s="28">
        <f>IF(ISERROR(FIND("are always equal",$M29,1)),0,-1)</f>
        <v>0</v>
      </c>
      <c r="P29" s="28">
        <f>IF(ISERROR(FIND("is always smaller or equal than the sound energy density level",$M29,1)),0,1)</f>
        <v>1</v>
      </c>
      <c r="Q29" s="28">
        <f>IF(ISERROR(FIND("is the energetic average beween",$M29,1)),0,1)</f>
        <v>0</v>
      </c>
      <c r="R29" s="28">
        <f>IF(ISERROR(FIND("is constant (340 m/s)",$M29,1)),0,-1)</f>
        <v>0</v>
      </c>
      <c r="S29" s="28">
        <f>IF(ISERROR(FIND("is proportional to the temperature",$M29,1)),0,-1)</f>
        <v>-1</v>
      </c>
      <c r="T29" s="28">
        <f>IF(ISERROR(FIND("is proportional to the square root ",$M29,1)),0,1)</f>
        <v>1</v>
      </c>
      <c r="U29" s="28">
        <f>IF(ISERROR(FIND("depends on the sound level",$M29,1)),0,-1)</f>
        <v>0</v>
      </c>
      <c r="V29" s="26">
        <f>SUM(N29:U29)</f>
        <v>0</v>
      </c>
      <c r="W29" s="24" t="s">
        <v>614</v>
      </c>
      <c r="X29" s="28">
        <f>IF(ISERROR(FIND("power level doubles",$W29,1)),0,-1)</f>
        <v>0</v>
      </c>
      <c r="Y29" s="28">
        <f>IF(ISERROR(FIND("power level increases by 6 dB",$W29,1)),0,-1)</f>
        <v>0</v>
      </c>
      <c r="Z29" s="28">
        <f>IF(ISERROR(FIND("power level increases by 3 dB",$W29,1)),0,1)</f>
        <v>1</v>
      </c>
      <c r="AA29" s="28">
        <f>IF(ISERROR(FIND("by the listener doubles",$W29,1)),0,-1)</f>
        <v>0</v>
      </c>
      <c r="AB29" s="28">
        <f>IF(ISERROR(FIND("by a factor 1.41",$W29,1)),0,1)</f>
        <v>1</v>
      </c>
      <c r="AC29" s="26">
        <f>SUM(X29:AB29)</f>
        <v>2</v>
      </c>
      <c r="AD29" s="25" t="s">
        <v>616</v>
      </c>
      <c r="AE29" s="26">
        <f>IF(EXACT(AD29,"25 dB"),1,IF(AD29="",0,-1))</f>
        <v>1</v>
      </c>
      <c r="AF29" s="24" t="s">
        <v>609</v>
      </c>
      <c r="AG29" s="26">
        <f>IF(EXACT(AF29,"2 Pa"),1,IF(AF29="",0,-1))</f>
        <v>1</v>
      </c>
      <c r="AH29" s="24" t="s">
        <v>610</v>
      </c>
      <c r="AI29" s="30">
        <f>20*LOG10((3+K29)/0.00002)</f>
        <v>115.56302500767288</v>
      </c>
      <c r="AJ29" s="26">
        <f>IF(AH29="",0,IF(EXACT(RIGHT(AH29,2),"dB"),IF(ABS(VALUE(LEFT(AH29,FIND(" ",AH29,1)))-AI29)&lt;=0.5,1,-1),-1))</f>
        <v>1</v>
      </c>
      <c r="AK29" s="24" t="s">
        <v>611</v>
      </c>
      <c r="AL29" s="30">
        <f>10*LOG10(10^((80+J29)/10)+10^((78+I29)/10))</f>
        <v>84.539018910438685</v>
      </c>
      <c r="AM29" s="26">
        <f>IF(AK29="",0,IF(EXACT(RIGHT(AK29,2),"dB"),IF(ABS(VALUE(LEFT(AK29,FIND(" ",AK29,1)))-AL29)&lt;=0.5,1,-1),-1))</f>
        <v>1</v>
      </c>
      <c r="AN29" s="31"/>
      <c r="AO29" s="28" t="str">
        <f>TEXT(78+K29-16.1,"0.0")</f>
        <v>70.9</v>
      </c>
      <c r="AP29" s="26">
        <f>IF(AN29="",0,IF(EXACT(RIGHT(AN29,5),"dB(A)"),IF(ABS(VALUE(LEFT(AN29,FIND(" ",AN29,1)))-AO29)&lt;=0.5,1,-1),-1))</f>
        <v>0</v>
      </c>
      <c r="AQ29" s="24" t="s">
        <v>612</v>
      </c>
      <c r="AR29" s="28">
        <f>60+I29-0.5</f>
        <v>63.5</v>
      </c>
      <c r="AS29" s="26">
        <f>IF(AQ29="",0,IF(EXACT(RIGHT(AQ29,5),"dB(A)"),IF(ABS(VALUE(LEFT(AQ29,FIND(" ",AQ29,1)))-AR29)&lt;=0.5,1,-1),-1))</f>
        <v>-1</v>
      </c>
      <c r="AT29" s="24" t="s">
        <v>613</v>
      </c>
      <c r="AU29" s="31">
        <f>0.00002*10^((80+J29)/20)</f>
        <v>0.2244036908603928</v>
      </c>
      <c r="AV29" s="31">
        <f>AU29/400</f>
        <v>5.6100922715098195E-4</v>
      </c>
      <c r="AW29" s="31">
        <f>AU29*AV29</f>
        <v>1.2589254117941682E-4</v>
      </c>
      <c r="AX29" s="31">
        <f>AW29/340</f>
        <v>3.7027217993946124E-7</v>
      </c>
      <c r="AY29" s="26">
        <f>IF(AT29="",0,-1)</f>
        <v>-1</v>
      </c>
      <c r="AZ29" s="53">
        <f>L29+V29+AC29+AE29+AG29+AJ29+AM29+AP29+AS29+AY29</f>
        <v>6</v>
      </c>
    </row>
    <row r="30" spans="1:52" ht="15.75" customHeight="1">
      <c r="A30" s="54">
        <v>29</v>
      </c>
      <c r="B30" s="23">
        <v>41922.752703865735</v>
      </c>
      <c r="C30" s="29" t="s">
        <v>693</v>
      </c>
      <c r="D30" s="33">
        <v>1</v>
      </c>
      <c r="E30" s="25">
        <v>242541</v>
      </c>
      <c r="F30" s="25">
        <f>INT(E30/100000)</f>
        <v>2</v>
      </c>
      <c r="G30" s="25">
        <f>INT(($E30-100000*F30)/10000)</f>
        <v>4</v>
      </c>
      <c r="H30" s="25">
        <f>INT(($E30-100000*F30-10000*G30)/1000)</f>
        <v>2</v>
      </c>
      <c r="I30" s="25">
        <f>INT(($E30-100000*$F30-10000*$G30-1000*$H30)/100)</f>
        <v>5</v>
      </c>
      <c r="J30" s="25">
        <f>INT(($E30-100000*$F30-10000*$G30-1000*$H30-100*$I30)/10)</f>
        <v>4</v>
      </c>
      <c r="K30" s="25">
        <f>INT(($E30-100000*$F30-10000*$G30-1000*$H30-100*$I30-10*$J30))</f>
        <v>1</v>
      </c>
      <c r="L30" s="26">
        <v>2</v>
      </c>
      <c r="M30" s="24" t="s">
        <v>701</v>
      </c>
      <c r="N30" s="28">
        <f>IF(ISERROR(FIND("larger than the sound intensity level",M30,1)),0,-1)</f>
        <v>-1</v>
      </c>
      <c r="O30" s="28">
        <f>IF(ISERROR(FIND("are always equal",$M30,1)),0,-1)</f>
        <v>0</v>
      </c>
      <c r="P30" s="28">
        <f>IF(ISERROR(FIND("is always smaller or equal than the sound energy density level",$M30,1)),0,1)</f>
        <v>1</v>
      </c>
      <c r="Q30" s="28">
        <f>IF(ISERROR(FIND("is the energetic average beween",$M30,1)),0,1)</f>
        <v>0</v>
      </c>
      <c r="R30" s="28">
        <f>IF(ISERROR(FIND("is constant (340 m/s)",$M30,1)),0,-1)</f>
        <v>0</v>
      </c>
      <c r="S30" s="28">
        <f>IF(ISERROR(FIND("is proportional to the temperature",$M30,1)),0,-1)</f>
        <v>-1</v>
      </c>
      <c r="T30" s="28">
        <f>IF(ISERROR(FIND("is proportional to the square root ",$M30,1)),0,1)</f>
        <v>0</v>
      </c>
      <c r="U30" s="28">
        <f>IF(ISERROR(FIND("depends on the sound level",$M30,1)),0,-1)</f>
        <v>0</v>
      </c>
      <c r="V30" s="26">
        <f>SUM(N30:U30)</f>
        <v>-1</v>
      </c>
      <c r="W30" s="24" t="s">
        <v>700</v>
      </c>
      <c r="X30" s="28">
        <f>IF(ISERROR(FIND("power level doubles",$W30,1)),0,-1)</f>
        <v>0</v>
      </c>
      <c r="Y30" s="28">
        <f>IF(ISERROR(FIND("power level increases by 6 dB",$W30,1)),0,-1)</f>
        <v>0</v>
      </c>
      <c r="Z30" s="28">
        <f>IF(ISERROR(FIND("power level increases by 3 dB",$W30,1)),0,1)</f>
        <v>1</v>
      </c>
      <c r="AA30" s="28">
        <f>IF(ISERROR(FIND("by the listener doubles",$W30,1)),0,-1)</f>
        <v>0</v>
      </c>
      <c r="AB30" s="28">
        <f>IF(ISERROR(FIND("by a factor 1.41",$W30,1)),0,1)</f>
        <v>1</v>
      </c>
      <c r="AC30" s="26">
        <f>SUM(X30:AB30)</f>
        <v>2</v>
      </c>
      <c r="AD30" s="25" t="s">
        <v>702</v>
      </c>
      <c r="AE30" s="26">
        <f>IF(EXACT(AD30,"25 dB"),1,IF(AD30="",0,-1))</f>
        <v>-1</v>
      </c>
      <c r="AF30" s="24" t="s">
        <v>694</v>
      </c>
      <c r="AG30" s="26">
        <f>IF(EXACT(AF30,"2 Pa"),1,IF(AF30="",0,-1))</f>
        <v>1</v>
      </c>
      <c r="AH30" s="24" t="s">
        <v>695</v>
      </c>
      <c r="AI30" s="30">
        <f>20*LOG10((3+K30)/0.00002)</f>
        <v>106.02059991327963</v>
      </c>
      <c r="AJ30" s="26">
        <f>IF(AH30="",0,IF(EXACT(RIGHT(AH30,2),"dB"),IF(ABS(VALUE(LEFT(AH30,FIND(" ",AH30,1)))-AI30)&lt;=0.5,1,-1),-1))</f>
        <v>1</v>
      </c>
      <c r="AK30" s="24" t="s">
        <v>696</v>
      </c>
      <c r="AL30" s="30">
        <f>10*LOG10(10^((80+J30)/10)+10^((78+I30)/10))</f>
        <v>86.539018910438671</v>
      </c>
      <c r="AM30" s="26">
        <f>IF(AK30="",0,IF(EXACT(RIGHT(AK30,2),"dB"),IF(ABS(VALUE(LEFT(AK30,FIND(" ",AK30,1)))-AL30)&lt;=0.5,1,-1),-1))</f>
        <v>1</v>
      </c>
      <c r="AN30" s="24" t="s">
        <v>697</v>
      </c>
      <c r="AO30" s="28" t="str">
        <f>TEXT(78+K30-16.1,"0.0")</f>
        <v>62.9</v>
      </c>
      <c r="AP30" s="26">
        <f>IF(AN30="",0,IF(EXACT(RIGHT(AN30,5),"dB(A)"),IF(ABS(VALUE(LEFT(AN30,FIND(" ",AN30,1)))-AO30)&lt;=0.5,1,-1),-1))</f>
        <v>1</v>
      </c>
      <c r="AQ30" s="24" t="s">
        <v>698</v>
      </c>
      <c r="AR30" s="28">
        <f>60+I30-0.5</f>
        <v>64.5</v>
      </c>
      <c r="AS30" s="26">
        <f>IF(AQ30="",0,IF(EXACT(RIGHT(AQ30,5),"dB(A)"),IF(ABS(VALUE(LEFT(AQ30,FIND(" ",AQ30,1)))-AR30)&lt;=0.5,1,-1),-1))</f>
        <v>1</v>
      </c>
      <c r="AT30" s="24" t="s">
        <v>699</v>
      </c>
      <c r="AU30" s="31">
        <f>0.00002*10^((80+J30)/20)</f>
        <v>0.31697863849222296</v>
      </c>
      <c r="AV30" s="31">
        <f>AU30/400</f>
        <v>7.9244659623055737E-4</v>
      </c>
      <c r="AW30" s="31">
        <f>AU30*AV30</f>
        <v>2.5118864315095844E-4</v>
      </c>
      <c r="AX30" s="31">
        <f>AW30/340</f>
        <v>7.3879012691458361E-7</v>
      </c>
      <c r="AY30" s="26">
        <f>IF(AT30="",0,-1)</f>
        <v>-1</v>
      </c>
      <c r="AZ30" s="53">
        <f>L30+V30+AC30+AE30+AG30+AJ30+AM30+AP30+AS30+AY30</f>
        <v>6</v>
      </c>
    </row>
    <row r="31" spans="1:52" ht="15.75" customHeight="1">
      <c r="A31" s="54">
        <v>30</v>
      </c>
      <c r="B31" s="23">
        <v>41922.752762106487</v>
      </c>
      <c r="C31" s="29" t="s">
        <v>759</v>
      </c>
      <c r="D31" s="33">
        <v>1</v>
      </c>
      <c r="E31" s="25">
        <v>253994</v>
      </c>
      <c r="F31" s="25">
        <f>INT(E31/100000)</f>
        <v>2</v>
      </c>
      <c r="G31" s="25">
        <f>INT(($E31-100000*F31)/10000)</f>
        <v>5</v>
      </c>
      <c r="H31" s="25">
        <f>INT(($E31-100000*F31-10000*G31)/1000)</f>
        <v>3</v>
      </c>
      <c r="I31" s="25">
        <f>INT(($E31-100000*$F31-10000*$G31-1000*$H31)/100)</f>
        <v>9</v>
      </c>
      <c r="J31" s="25">
        <f>INT(($E31-100000*$F31-10000*$G31-1000*$H31-100*$I31)/10)</f>
        <v>9</v>
      </c>
      <c r="K31" s="25">
        <f>INT(($E31-100000*$F31-10000*$G31-1000*$H31-100*$I31-10*$J31))</f>
        <v>4</v>
      </c>
      <c r="L31" s="26">
        <v>2</v>
      </c>
      <c r="M31" s="24" t="s">
        <v>766</v>
      </c>
      <c r="N31" s="28">
        <f>IF(ISERROR(FIND("larger than the sound intensity level",M31,1)),0,-1)</f>
        <v>-1</v>
      </c>
      <c r="O31" s="28">
        <f>IF(ISERROR(FIND("are always equal",$M31,1)),0,-1)</f>
        <v>0</v>
      </c>
      <c r="P31" s="28">
        <f>IF(ISERROR(FIND("is always smaller or equal than the sound energy density level",$M31,1)),0,1)</f>
        <v>1</v>
      </c>
      <c r="Q31" s="28">
        <f>IF(ISERROR(FIND("is the energetic average beween",$M31,1)),0,1)</f>
        <v>0</v>
      </c>
      <c r="R31" s="28">
        <f>IF(ISERROR(FIND("is constant (340 m/s)",$M31,1)),0,-1)</f>
        <v>0</v>
      </c>
      <c r="S31" s="28">
        <f>IF(ISERROR(FIND("is proportional to the temperature",$M31,1)),0,-1)</f>
        <v>0</v>
      </c>
      <c r="T31" s="28">
        <f>IF(ISERROR(FIND("is proportional to the square root ",$M31,1)),0,1)</f>
        <v>1</v>
      </c>
      <c r="U31" s="28">
        <f>IF(ISERROR(FIND("depends on the sound level",$M31,1)),0,-1)</f>
        <v>0</v>
      </c>
      <c r="V31" s="26">
        <f>SUM(N31:U31)</f>
        <v>1</v>
      </c>
      <c r="W31" s="24" t="s">
        <v>765</v>
      </c>
      <c r="X31" s="28">
        <f>IF(ISERROR(FIND("power level doubles",$W31,1)),0,-1)</f>
        <v>0</v>
      </c>
      <c r="Y31" s="28">
        <f>IF(ISERROR(FIND("power level increases by 6 dB",$W31,1)),0,-1)</f>
        <v>0</v>
      </c>
      <c r="Z31" s="28">
        <f>IF(ISERROR(FIND("power level increases by 3 dB",$W31,1)),0,1)</f>
        <v>1</v>
      </c>
      <c r="AA31" s="28">
        <f>IF(ISERROR(FIND("by the listener doubles",$W31,1)),0,-1)</f>
        <v>0</v>
      </c>
      <c r="AB31" s="28">
        <f>IF(ISERROR(FIND("by a factor 1.41",$W31,1)),0,1)</f>
        <v>0</v>
      </c>
      <c r="AC31" s="26">
        <f>SUM(X31:AB31)</f>
        <v>1</v>
      </c>
      <c r="AD31" s="25" t="s">
        <v>767</v>
      </c>
      <c r="AE31" s="26">
        <f>IF(EXACT(AD31,"25 dB"),1,IF(AD31="",0,-1))</f>
        <v>1</v>
      </c>
      <c r="AF31" s="24" t="s">
        <v>760</v>
      </c>
      <c r="AG31" s="26">
        <f>IF(EXACT(AF31,"2 Pa"),1,IF(AF31="",0,-1))</f>
        <v>1</v>
      </c>
      <c r="AH31" s="24" t="s">
        <v>761</v>
      </c>
      <c r="AI31" s="30">
        <f>20*LOG10((3+K31)/0.00002)</f>
        <v>110.88136088700551</v>
      </c>
      <c r="AJ31" s="26">
        <f>IF(AH31="",0,IF(EXACT(RIGHT(AH31,2),"dB"),IF(ABS(VALUE(LEFT(AH31,FIND(" ",AH31,1)))-AI31)&lt;=0.5,1,-1),-1))</f>
        <v>1</v>
      </c>
      <c r="AK31" s="24" t="s">
        <v>762</v>
      </c>
      <c r="AL31" s="30">
        <f>10*LOG10(10^((80+J31)/10)+10^((78+I31)/10))</f>
        <v>91.1244260279434</v>
      </c>
      <c r="AM31" s="26">
        <f>IF(AK31="",0,IF(EXACT(RIGHT(AK31,2),"dB"),IF(ABS(VALUE(LEFT(AK31,FIND(" ",AK31,1)))-AL31)&lt;=0.5,1,-1),-1))</f>
        <v>1</v>
      </c>
      <c r="AN31" s="31"/>
      <c r="AO31" s="28" t="str">
        <f>TEXT(78+K31-16.1,"0.0")</f>
        <v>65.9</v>
      </c>
      <c r="AP31" s="26">
        <f>IF(AN31="",0,IF(EXACT(RIGHT(AN31,5),"dB(A)"),IF(ABS(VALUE(LEFT(AN31,FIND(" ",AN31,1)))-AO31)&lt;=0.5,1,-1),-1))</f>
        <v>0</v>
      </c>
      <c r="AQ31" s="24" t="s">
        <v>763</v>
      </c>
      <c r="AR31" s="28">
        <f>60+I31-0.5</f>
        <v>68.5</v>
      </c>
      <c r="AS31" s="26">
        <f>IF(AQ31="",0,IF(EXACT(RIGHT(AQ31,5),"dB(A)"),IF(ABS(VALUE(LEFT(AQ31,FIND(" ",AQ31,1)))-AR31)&lt;=0.5,1,-1),-1))</f>
        <v>-1</v>
      </c>
      <c r="AT31" s="24" t="s">
        <v>764</v>
      </c>
      <c r="AU31" s="31">
        <f>0.00002*10^((80+J31)/20)</f>
        <v>0.56367658625289196</v>
      </c>
      <c r="AV31" s="31">
        <f>AU31/400</f>
        <v>1.40919146563223E-3</v>
      </c>
      <c r="AW31" s="31">
        <f>AU31*AV31</f>
        <v>7.9432823472428489E-4</v>
      </c>
      <c r="AX31" s="31">
        <f>AW31/340</f>
        <v>2.3362595138949555E-6</v>
      </c>
      <c r="AY31" s="26">
        <f>IF(AT31="",0,-1)</f>
        <v>-1</v>
      </c>
      <c r="AZ31" s="53">
        <f>L31+V31+AC31+AE31+AG31+AJ31+AM31+AP31+AS31+AY31</f>
        <v>6</v>
      </c>
    </row>
    <row r="32" spans="1:52" ht="15.75" customHeight="1">
      <c r="A32" s="54">
        <v>31</v>
      </c>
      <c r="B32" s="23">
        <v>41922.753435833336</v>
      </c>
      <c r="C32" s="29" t="s">
        <v>1023</v>
      </c>
      <c r="D32" s="33">
        <v>1</v>
      </c>
      <c r="E32" s="25">
        <v>254070</v>
      </c>
      <c r="F32" s="25">
        <f>INT(E32/100000)</f>
        <v>2</v>
      </c>
      <c r="G32" s="25">
        <f>INT(($E32-100000*F32)/10000)</f>
        <v>5</v>
      </c>
      <c r="H32" s="25">
        <f>INT(($E32-100000*F32-10000*G32)/1000)</f>
        <v>4</v>
      </c>
      <c r="I32" s="25">
        <f>INT(($E32-100000*$F32-10000*$G32-1000*$H32)/100)</f>
        <v>0</v>
      </c>
      <c r="J32" s="25">
        <f>INT(($E32-100000*$F32-10000*$G32-1000*$H32-100*$I32)/10)</f>
        <v>7</v>
      </c>
      <c r="K32" s="25">
        <f>INT(($E32-100000*$F32-10000*$G32-1000*$H32-100*$I32-10*$J32))</f>
        <v>0</v>
      </c>
      <c r="L32" s="26">
        <v>2</v>
      </c>
      <c r="M32" s="24" t="s">
        <v>1030</v>
      </c>
      <c r="N32" s="28">
        <f>IF(ISERROR(FIND("larger than the sound intensity level",M32,1)),0,-1)</f>
        <v>-1</v>
      </c>
      <c r="O32" s="28">
        <f>IF(ISERROR(FIND("are always equal",$M32,1)),0,-1)</f>
        <v>0</v>
      </c>
      <c r="P32" s="28">
        <f>IF(ISERROR(FIND("is always smaller or equal than the sound energy density level",$M32,1)),0,1)</f>
        <v>1</v>
      </c>
      <c r="Q32" s="28">
        <f>IF(ISERROR(FIND("is the energetic average beween",$M32,1)),0,1)</f>
        <v>0</v>
      </c>
      <c r="R32" s="28">
        <f>IF(ISERROR(FIND("is constant (340 m/s)",$M32,1)),0,-1)</f>
        <v>0</v>
      </c>
      <c r="S32" s="28">
        <f>IF(ISERROR(FIND("is proportional to the temperature",$M32,1)),0,-1)</f>
        <v>-1</v>
      </c>
      <c r="T32" s="28">
        <f>IF(ISERROR(FIND("is proportional to the square root ",$M32,1)),0,1)</f>
        <v>1</v>
      </c>
      <c r="U32" s="28">
        <f>IF(ISERROR(FIND("depends on the sound level",$M32,1)),0,-1)</f>
        <v>0</v>
      </c>
      <c r="V32" s="26">
        <f>SUM(N32:U32)</f>
        <v>0</v>
      </c>
      <c r="W32" s="24" t="s">
        <v>1029</v>
      </c>
      <c r="X32" s="28">
        <f>IF(ISERROR(FIND("power level doubles",$W32,1)),0,-1)</f>
        <v>0</v>
      </c>
      <c r="Y32" s="28">
        <f>IF(ISERROR(FIND("power level increases by 6 dB",$W32,1)),0,-1)</f>
        <v>0</v>
      </c>
      <c r="Z32" s="28">
        <f>IF(ISERROR(FIND("power level increases by 3 dB",$W32,1)),0,1)</f>
        <v>1</v>
      </c>
      <c r="AA32" s="28">
        <f>IF(ISERROR(FIND("by the listener doubles",$W32,1)),0,-1)</f>
        <v>0</v>
      </c>
      <c r="AB32" s="28">
        <f>IF(ISERROR(FIND("by a factor 1.41",$W32,1)),0,1)</f>
        <v>1</v>
      </c>
      <c r="AC32" s="26">
        <f>SUM(X32:AB32)</f>
        <v>2</v>
      </c>
      <c r="AD32" s="25" t="s">
        <v>1031</v>
      </c>
      <c r="AE32" s="26">
        <f>IF(EXACT(AD32,"25 dB"),1,IF(AD32="",0,-1))</f>
        <v>1</v>
      </c>
      <c r="AF32" s="24" t="s">
        <v>1024</v>
      </c>
      <c r="AG32" s="26">
        <f>IF(EXACT(AF32,"2 Pa"),1,IF(AF32="",0,-1))</f>
        <v>1</v>
      </c>
      <c r="AH32" s="24" t="s">
        <v>1025</v>
      </c>
      <c r="AI32" s="30">
        <f>20*LOG10((3+K32)/0.00002)</f>
        <v>103.52182518111363</v>
      </c>
      <c r="AJ32" s="26">
        <f>IF(AH32="",0,IF(EXACT(RIGHT(AH32,2),"dB"),IF(ABS(VALUE(LEFT(AH32,FIND(" ",AH32,1)))-AI32)&lt;=0.5,1,-1),-1))</f>
        <v>1</v>
      </c>
      <c r="AK32" s="24" t="s">
        <v>1026</v>
      </c>
      <c r="AL32" s="30">
        <f>10*LOG10(10^((80+J32)/10)+10^((78+I32)/10))</f>
        <v>87.514969420252285</v>
      </c>
      <c r="AM32" s="26">
        <f>IF(AK32="",0,IF(EXACT(RIGHT(AK32,2),"dB"),IF(ABS(VALUE(LEFT(AK32,FIND(" ",AK32,1)))-AL32)&lt;=0.5,1,-1),-1))</f>
        <v>1</v>
      </c>
      <c r="AN32" s="31"/>
      <c r="AO32" s="28" t="str">
        <f>TEXT(78+K32-16.1,"0.0")</f>
        <v>61.9</v>
      </c>
      <c r="AP32" s="26">
        <f>IF(AN32="",0,IF(EXACT(RIGHT(AN32,5),"dB(A)"),IF(ABS(VALUE(LEFT(AN32,FIND(" ",AN32,1)))-AO32)&lt;=0.5,1,-1),-1))</f>
        <v>0</v>
      </c>
      <c r="AQ32" s="24" t="s">
        <v>1027</v>
      </c>
      <c r="AR32" s="28">
        <f>60+I32-0.5</f>
        <v>59.5</v>
      </c>
      <c r="AS32" s="26">
        <f>IF(AQ32="",0,IF(EXACT(RIGHT(AQ32,5),"dB(A)"),IF(ABS(VALUE(LEFT(AQ32,FIND(" ",AQ32,1)))-AR32)&lt;=0.5,1,-1),-1))</f>
        <v>-1</v>
      </c>
      <c r="AT32" s="24" t="s">
        <v>1028</v>
      </c>
      <c r="AU32" s="31">
        <f>0.00002*10^((80+J32)/20)</f>
        <v>0.44774422771366768</v>
      </c>
      <c r="AV32" s="31">
        <f>AU32/400</f>
        <v>1.1193605692841691E-3</v>
      </c>
      <c r="AW32" s="31">
        <f>AU32*AV32</f>
        <v>5.0118723362727166E-4</v>
      </c>
      <c r="AX32" s="31">
        <f>AW32/340</f>
        <v>1.4740800989037401E-6</v>
      </c>
      <c r="AY32" s="26">
        <f>IF(AT32="",0,-1)</f>
        <v>-1</v>
      </c>
      <c r="AZ32" s="53">
        <f>L32+V32+AC32+AE32+AG32+AJ32+AM32+AP32+AS32+AY32</f>
        <v>6</v>
      </c>
    </row>
    <row r="33" spans="1:52" ht="15.75" customHeight="1">
      <c r="A33" s="54">
        <v>32</v>
      </c>
      <c r="B33" s="23">
        <v>41922.754355092591</v>
      </c>
      <c r="C33" s="29" t="s">
        <v>1256</v>
      </c>
      <c r="D33" s="33">
        <v>1</v>
      </c>
      <c r="E33" s="25">
        <v>209708</v>
      </c>
      <c r="F33" s="25">
        <f>INT(E33/100000)</f>
        <v>2</v>
      </c>
      <c r="G33" s="25">
        <f>INT(($E33-100000*F33)/10000)</f>
        <v>0</v>
      </c>
      <c r="H33" s="25">
        <f>INT(($E33-100000*F33-10000*G33)/1000)</f>
        <v>9</v>
      </c>
      <c r="I33" s="25">
        <f>INT(($E33-100000*$F33-10000*$G33-1000*$H33)/100)</f>
        <v>7</v>
      </c>
      <c r="J33" s="25">
        <f>INT(($E33-100000*$F33-10000*$G33-1000*$H33-100*$I33)/10)</f>
        <v>0</v>
      </c>
      <c r="K33" s="25">
        <f>INT(($E33-100000*$F33-10000*$G33-1000*$H33-100*$I33-10*$J33))</f>
        <v>8</v>
      </c>
      <c r="L33" s="26">
        <v>2</v>
      </c>
      <c r="M33" s="24" t="s">
        <v>1264</v>
      </c>
      <c r="N33" s="28">
        <f>IF(ISERROR(FIND("larger than the sound intensity level",M33,1)),0,-1)</f>
        <v>0</v>
      </c>
      <c r="O33" s="28">
        <f>IF(ISERROR(FIND("are always equal",$M33,1)),0,-1)</f>
        <v>0</v>
      </c>
      <c r="P33" s="28">
        <f>IF(ISERROR(FIND("is always smaller or equal than the sound energy density level",$M33,1)),0,1)</f>
        <v>0</v>
      </c>
      <c r="Q33" s="28">
        <f>IF(ISERROR(FIND("is the energetic average beween",$M33,1)),0,1)</f>
        <v>1</v>
      </c>
      <c r="R33" s="28">
        <f>IF(ISERROR(FIND("is constant (340 m/s)",$M33,1)),0,-1)</f>
        <v>0</v>
      </c>
      <c r="S33" s="28">
        <f>IF(ISERROR(FIND("is proportional to the temperature",$M33,1)),0,-1)</f>
        <v>0</v>
      </c>
      <c r="T33" s="28">
        <f>IF(ISERROR(FIND("is proportional to the square root ",$M33,1)),0,1)</f>
        <v>1</v>
      </c>
      <c r="U33" s="28">
        <f>IF(ISERROR(FIND("depends on the sound level",$M33,1)),0,-1)</f>
        <v>0</v>
      </c>
      <c r="V33" s="26">
        <f>SUM(N33:U33)</f>
        <v>2</v>
      </c>
      <c r="W33" s="24" t="s">
        <v>1263</v>
      </c>
      <c r="X33" s="28">
        <f>IF(ISERROR(FIND("power level doubles",$W33,1)),0,-1)</f>
        <v>0</v>
      </c>
      <c r="Y33" s="28">
        <f>IF(ISERROR(FIND("power level increases by 6 dB",$W33,1)),0,-1)</f>
        <v>0</v>
      </c>
      <c r="Z33" s="28">
        <f>IF(ISERROR(FIND("power level increases by 3 dB",$W33,1)),0,1)</f>
        <v>1</v>
      </c>
      <c r="AA33" s="28">
        <f>IF(ISERROR(FIND("by the listener doubles",$W33,1)),0,-1)</f>
        <v>0</v>
      </c>
      <c r="AB33" s="28">
        <f>IF(ISERROR(FIND("by a factor 1.41",$W33,1)),0,1)</f>
        <v>0</v>
      </c>
      <c r="AC33" s="26">
        <f>SUM(X33:AB33)</f>
        <v>1</v>
      </c>
      <c r="AD33" s="25" t="s">
        <v>1265</v>
      </c>
      <c r="AE33" s="26">
        <f>IF(EXACT(AD33,"25 dB"),1,IF(AD33="",0,-1))</f>
        <v>-1</v>
      </c>
      <c r="AF33" s="24" t="s">
        <v>1257</v>
      </c>
      <c r="AG33" s="26">
        <f>IF(EXACT(AF33,"2 Pa"),1,IF(AF33="",0,-1))</f>
        <v>1</v>
      </c>
      <c r="AH33" s="24" t="s">
        <v>1258</v>
      </c>
      <c r="AI33" s="30">
        <f>20*LOG10((3+K33)/0.00002)</f>
        <v>114.80725378988488</v>
      </c>
      <c r="AJ33" s="26">
        <f>IF(AH33="",0,IF(EXACT(RIGHT(AH33,2),"dB"),IF(ABS(VALUE(LEFT(AH33,FIND(" ",AH33,1)))-AI33)&lt;=0.5,1,-1),-1))</f>
        <v>1</v>
      </c>
      <c r="AK33" s="24" t="s">
        <v>1259</v>
      </c>
      <c r="AL33" s="30">
        <f>10*LOG10(10^((80+J33)/10)+10^((78+I33)/10))</f>
        <v>86.193310480660941</v>
      </c>
      <c r="AM33" s="26">
        <f>IF(AK33="",0,IF(EXACT(RIGHT(AK33,2),"dB"),IF(ABS(VALUE(LEFT(AK33,FIND(" ",AK33,1)))-AL33)&lt;=0.5,1,-1),-1))</f>
        <v>1</v>
      </c>
      <c r="AN33" s="24" t="s">
        <v>1260</v>
      </c>
      <c r="AO33" s="28" t="str">
        <f>TEXT(78+K33-16.1,"0.0")</f>
        <v>69.9</v>
      </c>
      <c r="AP33" s="26">
        <f>IF(AN33="",0,IF(EXACT(RIGHT(AN33,5),"dB(A)"),IF(ABS(VALUE(LEFT(AN33,FIND(" ",AN33,1)))-AO33)&lt;=0.5,1,-1),-1))</f>
        <v>-1</v>
      </c>
      <c r="AQ33" s="24" t="s">
        <v>1261</v>
      </c>
      <c r="AR33" s="28">
        <f>60+I33-0.5</f>
        <v>66.5</v>
      </c>
      <c r="AS33" s="26">
        <f>IF(AQ33="",0,IF(EXACT(RIGHT(AQ33,5),"dB(A)"),IF(ABS(VALUE(LEFT(AQ33,FIND(" ",AQ33,1)))-AR33)&lt;=0.5,1,-1),-1))</f>
        <v>-1</v>
      </c>
      <c r="AT33" s="24" t="s">
        <v>1262</v>
      </c>
      <c r="AU33" s="31">
        <f>0.00002*10^((80+J33)/20)</f>
        <v>0.2</v>
      </c>
      <c r="AV33" s="31">
        <f>AU33/400</f>
        <v>5.0000000000000001E-4</v>
      </c>
      <c r="AW33" s="31">
        <f>AU33*AV33</f>
        <v>1E-4</v>
      </c>
      <c r="AX33" s="31">
        <f>AW33/340</f>
        <v>2.9411764705882356E-7</v>
      </c>
      <c r="AY33" s="26">
        <v>1</v>
      </c>
      <c r="AZ33" s="53">
        <f>L33+V33+AC33+AE33+AG33+AJ33+AM33+AP33+AS33+AY33</f>
        <v>6</v>
      </c>
    </row>
    <row r="34" spans="1:52" ht="15.75" customHeight="1">
      <c r="A34" s="54">
        <v>33</v>
      </c>
      <c r="B34" s="23">
        <v>41922.756309548611</v>
      </c>
      <c r="C34" s="24" t="s">
        <v>1433</v>
      </c>
      <c r="D34" s="25"/>
      <c r="E34" s="25">
        <v>243377</v>
      </c>
      <c r="F34" s="25">
        <f>INT(E34/100000)</f>
        <v>2</v>
      </c>
      <c r="G34" s="25">
        <f>INT(($E34-100000*F34)/10000)</f>
        <v>4</v>
      </c>
      <c r="H34" s="25">
        <f>INT(($E34-100000*F34-10000*G34)/1000)</f>
        <v>3</v>
      </c>
      <c r="I34" s="25">
        <f>INT(($E34-100000*$F34-10000*$G34-1000*$H34)/100)</f>
        <v>3</v>
      </c>
      <c r="J34" s="25">
        <f>INT(($E34-100000*$F34-10000*$G34-1000*$H34-100*$I34)/10)</f>
        <v>7</v>
      </c>
      <c r="K34" s="25">
        <f>INT(($E34-100000*$F34-10000*$G34-1000*$H34-100*$I34-10*$J34))</f>
        <v>7</v>
      </c>
      <c r="L34" s="26">
        <v>2</v>
      </c>
      <c r="M34" s="24" t="s">
        <v>1440</v>
      </c>
      <c r="N34" s="28">
        <f>IF(ISERROR(FIND("larger than the sound intensity level",M34,1)),0,-1)</f>
        <v>0</v>
      </c>
      <c r="O34" s="28">
        <f>IF(ISERROR(FIND("are always equal",$M34,1)),0,-1)</f>
        <v>-1</v>
      </c>
      <c r="P34" s="28">
        <f>IF(ISERROR(FIND("is always smaller or equal than the sound energy density level",$M34,1)),0,1)</f>
        <v>0</v>
      </c>
      <c r="Q34" s="28">
        <f>IF(ISERROR(FIND("is the energetic average beween",$M34,1)),0,1)</f>
        <v>0</v>
      </c>
      <c r="R34" s="28">
        <f>IF(ISERROR(FIND("is constant (340 m/s)",$M34,1)),0,-1)</f>
        <v>-1</v>
      </c>
      <c r="S34" s="28">
        <f>IF(ISERROR(FIND("is proportional to the temperature",$M34,1)),0,-1)</f>
        <v>0</v>
      </c>
      <c r="T34" s="28">
        <f>IF(ISERROR(FIND("is proportional to the square root ",$M34,1)),0,1)</f>
        <v>1</v>
      </c>
      <c r="U34" s="28">
        <f>IF(ISERROR(FIND("depends on the sound level",$M34,1)),0,-1)</f>
        <v>0</v>
      </c>
      <c r="V34" s="26">
        <f>SUM(N34:U34)</f>
        <v>-1</v>
      </c>
      <c r="W34" s="24" t="s">
        <v>1439</v>
      </c>
      <c r="X34" s="28">
        <f>IF(ISERROR(FIND("power level doubles",$W34,1)),0,-1)</f>
        <v>0</v>
      </c>
      <c r="Y34" s="28">
        <f>IF(ISERROR(FIND("power level increases by 6 dB",$W34,1)),0,-1)</f>
        <v>0</v>
      </c>
      <c r="Z34" s="28">
        <f>IF(ISERROR(FIND("power level increases by 3 dB",$W34,1)),0,1)</f>
        <v>1</v>
      </c>
      <c r="AA34" s="28">
        <f>IF(ISERROR(FIND("by the listener doubles",$W34,1)),0,-1)</f>
        <v>0</v>
      </c>
      <c r="AB34" s="28">
        <f>IF(ISERROR(FIND("by a factor 1.41",$W34,1)),0,1)</f>
        <v>0</v>
      </c>
      <c r="AC34" s="26">
        <f>SUM(X34:AB34)</f>
        <v>1</v>
      </c>
      <c r="AD34" s="25" t="s">
        <v>1441</v>
      </c>
      <c r="AE34" s="26">
        <f>IF(EXACT(AD34,"25 dB"),1,IF(AD34="",0,-1))</f>
        <v>1</v>
      </c>
      <c r="AF34" s="24" t="s">
        <v>1434</v>
      </c>
      <c r="AG34" s="26">
        <f>IF(EXACT(AF34,"2 Pa"),1,IF(AF34="",0,-1))</f>
        <v>1</v>
      </c>
      <c r="AH34" s="24" t="s">
        <v>1435</v>
      </c>
      <c r="AI34" s="30">
        <f>20*LOG10((3+K34)/0.00002)</f>
        <v>113.97940008672037</v>
      </c>
      <c r="AJ34" s="26">
        <f>IF(AH34="",0,IF(EXACT(RIGHT(AH34,2),"dB"),IF(ABS(VALUE(LEFT(AH34,FIND(" ",AH34,1)))-AI34)&lt;=0.5,1,-1),-1))</f>
        <v>1</v>
      </c>
      <c r="AK34" s="24" t="s">
        <v>1436</v>
      </c>
      <c r="AL34" s="30">
        <f>10*LOG10(10^((80+J34)/10)+10^((78+I34)/10))</f>
        <v>87.973227937086946</v>
      </c>
      <c r="AM34" s="26">
        <f>IF(AK34="",0,IF(EXACT(RIGHT(AK34,2),"dB"),IF(ABS(VALUE(LEFT(AK34,FIND(" ",AK34,1)))-AL34)&lt;=0.5,1,-1),-1))</f>
        <v>1</v>
      </c>
      <c r="AN34" s="31"/>
      <c r="AO34" s="28" t="str">
        <f>TEXT(78+K34-16.1,"0.0")</f>
        <v>68.9</v>
      </c>
      <c r="AP34" s="26">
        <f>IF(AN34="",0,IF(EXACT(RIGHT(AN34,5),"dB(A)"),IF(ABS(VALUE(LEFT(AN34,FIND(" ",AN34,1)))-AO34)&lt;=0.5,1,-1),-1))</f>
        <v>0</v>
      </c>
      <c r="AQ34" s="24" t="s">
        <v>1437</v>
      </c>
      <c r="AR34" s="28">
        <f>60+I34-0.5</f>
        <v>62.5</v>
      </c>
      <c r="AS34" s="26">
        <f>IF(AQ34="",0,IF(EXACT(RIGHT(AQ34,5),"dB(A)"),IF(ABS(VALUE(LEFT(AQ34,FIND(" ",AQ34,1)))-AR34)&lt;=0.5,1,-1),-1))</f>
        <v>-1</v>
      </c>
      <c r="AT34" s="24" t="s">
        <v>1438</v>
      </c>
      <c r="AU34" s="31">
        <f>0.00002*10^((80+J34)/20)</f>
        <v>0.44774422771366768</v>
      </c>
      <c r="AV34" s="31">
        <f>AU34/400</f>
        <v>1.1193605692841691E-3</v>
      </c>
      <c r="AW34" s="31">
        <f>AU34*AV34</f>
        <v>5.0118723362727166E-4</v>
      </c>
      <c r="AX34" s="31">
        <f>AW34/340</f>
        <v>1.4740800989037401E-6</v>
      </c>
      <c r="AY34" s="26">
        <v>1</v>
      </c>
      <c r="AZ34" s="53">
        <f>L34+V34+AC34+AE34+AG34+AJ34+AM34+AP34+AS34+AY34</f>
        <v>6</v>
      </c>
    </row>
    <row r="35" spans="1:52" ht="15.75" customHeight="1">
      <c r="A35" s="54">
        <v>34</v>
      </c>
      <c r="B35" s="23">
        <v>41922.756684976848</v>
      </c>
      <c r="C35" s="29" t="s">
        <v>1472</v>
      </c>
      <c r="D35" s="33">
        <v>1</v>
      </c>
      <c r="E35" s="25">
        <v>233102</v>
      </c>
      <c r="F35" s="25">
        <f>INT(E35/100000)</f>
        <v>2</v>
      </c>
      <c r="G35" s="25">
        <f>INT(($E35-100000*F35)/10000)</f>
        <v>3</v>
      </c>
      <c r="H35" s="25">
        <f>INT(($E35-100000*F35-10000*G35)/1000)</f>
        <v>3</v>
      </c>
      <c r="I35" s="25">
        <f>INT(($E35-100000*$F35-10000*$G35-1000*$H35)/100)</f>
        <v>1</v>
      </c>
      <c r="J35" s="25">
        <f>INT(($E35-100000*$F35-10000*$G35-1000*$H35-100*$I35)/10)</f>
        <v>0</v>
      </c>
      <c r="K35" s="25">
        <f>INT(($E35-100000*$F35-10000*$G35-1000*$H35-100*$I35-10*$J35))</f>
        <v>2</v>
      </c>
      <c r="L35" s="26">
        <v>2</v>
      </c>
      <c r="M35" s="24" t="s">
        <v>1480</v>
      </c>
      <c r="N35" s="28">
        <f>IF(ISERROR(FIND("larger than the sound intensity level",M35,1)),0,-1)</f>
        <v>0</v>
      </c>
      <c r="O35" s="28">
        <f>IF(ISERROR(FIND("are always equal",$M35,1)),0,-1)</f>
        <v>0</v>
      </c>
      <c r="P35" s="28">
        <f>IF(ISERROR(FIND("is always smaller or equal than the sound energy density level",$M35,1)),0,1)</f>
        <v>1</v>
      </c>
      <c r="Q35" s="28">
        <f>IF(ISERROR(FIND("is the energetic average beween",$M35,1)),0,1)</f>
        <v>0</v>
      </c>
      <c r="R35" s="28">
        <f>IF(ISERROR(FIND("is constant (340 m/s)",$M35,1)),0,-1)</f>
        <v>0</v>
      </c>
      <c r="S35" s="28">
        <f>IF(ISERROR(FIND("is proportional to the temperature",$M35,1)),0,-1)</f>
        <v>0</v>
      </c>
      <c r="T35" s="28">
        <f>IF(ISERROR(FIND("is proportional to the square root ",$M35,1)),0,1)</f>
        <v>1</v>
      </c>
      <c r="U35" s="28">
        <f>IF(ISERROR(FIND("depends on the sound level",$M35,1)),0,-1)</f>
        <v>0</v>
      </c>
      <c r="V35" s="26">
        <f>SUM(N35:U35)</f>
        <v>2</v>
      </c>
      <c r="W35" s="24" t="s">
        <v>1479</v>
      </c>
      <c r="X35" s="28">
        <f>IF(ISERROR(FIND("power level doubles",$W35,1)),0,-1)</f>
        <v>0</v>
      </c>
      <c r="Y35" s="28">
        <f>IF(ISERROR(FIND("power level increases by 6 dB",$W35,1)),0,-1)</f>
        <v>0</v>
      </c>
      <c r="Z35" s="28">
        <f>IF(ISERROR(FIND("power level increases by 3 dB",$W35,1)),0,1)</f>
        <v>1</v>
      </c>
      <c r="AA35" s="28">
        <f>IF(ISERROR(FIND("by the listener doubles",$W35,1)),0,-1)</f>
        <v>0</v>
      </c>
      <c r="AB35" s="28">
        <f>IF(ISERROR(FIND("by a factor 1.41",$W35,1)),0,1)</f>
        <v>0</v>
      </c>
      <c r="AC35" s="26">
        <f>SUM(X35:AB35)</f>
        <v>1</v>
      </c>
      <c r="AD35" s="25" t="s">
        <v>1481</v>
      </c>
      <c r="AE35" s="26">
        <f>IF(EXACT(AD35,"25 dB"),1,IF(AD35="",0,-1))</f>
        <v>1</v>
      </c>
      <c r="AF35" s="24" t="s">
        <v>1473</v>
      </c>
      <c r="AG35" s="26">
        <f>IF(EXACT(AF35,"2 Pa"),1,IF(AF35="",0,-1))</f>
        <v>-1</v>
      </c>
      <c r="AH35" s="24" t="s">
        <v>1474</v>
      </c>
      <c r="AI35" s="30">
        <f>20*LOG10((3+K35)/0.00002)</f>
        <v>107.95880017344075</v>
      </c>
      <c r="AJ35" s="26">
        <f>IF(AH35="",0,IF(EXACT(RIGHT(AH35,2),"dB"),IF(ABS(VALUE(LEFT(AH35,FIND(" ",AH35,1)))-AI35)&lt;=0.5,1,-1),-1))</f>
        <v>1</v>
      </c>
      <c r="AK35" s="24" t="s">
        <v>1475</v>
      </c>
      <c r="AL35" s="30">
        <f>10*LOG10(10^((80+J35)/10)+10^((78+I35)/10))</f>
        <v>82.539018910438671</v>
      </c>
      <c r="AM35" s="26">
        <f>IF(AK35="",0,IF(EXACT(RIGHT(AK35,2),"dB"),IF(ABS(VALUE(LEFT(AK35,FIND(" ",AK35,1)))-AL35)&lt;=0.5,1,-1),-1))</f>
        <v>1</v>
      </c>
      <c r="AN35" s="24" t="s">
        <v>1476</v>
      </c>
      <c r="AO35" s="28" t="str">
        <f>TEXT(78+K35-16.1,"0.0")</f>
        <v>63.9</v>
      </c>
      <c r="AP35" s="26">
        <f>IF(AN35="",0,IF(EXACT(RIGHT(AN35,5),"dB(A)"),IF(ABS(VALUE(LEFT(AN35,FIND(" ",AN35,1)))-AO35)&lt;=0.5,1,-1),-1))</f>
        <v>-1</v>
      </c>
      <c r="AQ35" s="24" t="s">
        <v>1477</v>
      </c>
      <c r="AR35" s="28">
        <f>60+I35-0.5</f>
        <v>60.5</v>
      </c>
      <c r="AS35" s="26">
        <f>IF(AQ35="",0,IF(EXACT(RIGHT(AQ35,5),"dB(A)"),IF(ABS(VALUE(LEFT(AQ35,FIND(" ",AQ35,1)))-AR35)&lt;=0.5,1,-1),-1))</f>
        <v>-1</v>
      </c>
      <c r="AT35" s="24" t="s">
        <v>1478</v>
      </c>
      <c r="AU35" s="31">
        <f>0.00002*10^((80+J35)/20)</f>
        <v>0.2</v>
      </c>
      <c r="AV35" s="31">
        <f>AU35/400</f>
        <v>5.0000000000000001E-4</v>
      </c>
      <c r="AW35" s="31">
        <f>AU35*AV35</f>
        <v>1E-4</v>
      </c>
      <c r="AX35" s="31">
        <f>AW35/340</f>
        <v>2.9411764705882356E-7</v>
      </c>
      <c r="AY35" s="26">
        <v>1</v>
      </c>
      <c r="AZ35" s="53">
        <f>L35+V35+AC35+AE35+AG35+AJ35+AM35+AP35+AS35+AY35</f>
        <v>6</v>
      </c>
    </row>
    <row r="36" spans="1:52" ht="15.75" customHeight="1">
      <c r="A36" s="54">
        <v>35</v>
      </c>
      <c r="B36" s="23">
        <v>41922.757280439815</v>
      </c>
      <c r="C36" s="29" t="s">
        <v>1492</v>
      </c>
      <c r="D36" s="33">
        <v>1</v>
      </c>
      <c r="E36" s="25">
        <v>241040</v>
      </c>
      <c r="F36" s="25">
        <f>INT(E36/100000)</f>
        <v>2</v>
      </c>
      <c r="G36" s="25">
        <f>INT(($E36-100000*F36)/10000)</f>
        <v>4</v>
      </c>
      <c r="H36" s="25">
        <f>INT(($E36-100000*F36-10000*G36)/1000)</f>
        <v>1</v>
      </c>
      <c r="I36" s="25">
        <f>INT(($E36-100000*$F36-10000*$G36-1000*$H36)/100)</f>
        <v>0</v>
      </c>
      <c r="J36" s="25">
        <f>INT(($E36-100000*$F36-10000*$G36-1000*$H36-100*$I36)/10)</f>
        <v>4</v>
      </c>
      <c r="K36" s="25">
        <f>INT(($E36-100000*$F36-10000*$G36-1000*$H36-100*$I36-10*$J36))</f>
        <v>0</v>
      </c>
      <c r="L36" s="26">
        <v>2</v>
      </c>
      <c r="M36" s="24" t="s">
        <v>1499</v>
      </c>
      <c r="N36" s="28">
        <f>IF(ISERROR(FIND("larger than the sound intensity level",M36,1)),0,-1)</f>
        <v>-1</v>
      </c>
      <c r="O36" s="28">
        <f>IF(ISERROR(FIND("are always equal",$M36,1)),0,-1)</f>
        <v>0</v>
      </c>
      <c r="P36" s="28">
        <f>IF(ISERROR(FIND("is always smaller or equal than the sound energy density level",$M36,1)),0,1)</f>
        <v>1</v>
      </c>
      <c r="Q36" s="28">
        <f>IF(ISERROR(FIND("is the energetic average beween",$M36,1)),0,1)</f>
        <v>0</v>
      </c>
      <c r="R36" s="28">
        <f>IF(ISERROR(FIND("is constant (340 m/s)",$M36,1)),0,-1)</f>
        <v>-1</v>
      </c>
      <c r="S36" s="28">
        <f>IF(ISERROR(FIND("is proportional to the temperature",$M36,1)),0,-1)</f>
        <v>0</v>
      </c>
      <c r="T36" s="28">
        <f>IF(ISERROR(FIND("is proportional to the square root ",$M36,1)),0,1)</f>
        <v>1</v>
      </c>
      <c r="U36" s="28">
        <f>IF(ISERROR(FIND("depends on the sound level",$M36,1)),0,-1)</f>
        <v>0</v>
      </c>
      <c r="V36" s="26">
        <f>SUM(N36:U36)</f>
        <v>0</v>
      </c>
      <c r="W36" s="24" t="s">
        <v>1498</v>
      </c>
      <c r="X36" s="28">
        <f>IF(ISERROR(FIND("power level doubles",$W36,1)),0,-1)</f>
        <v>0</v>
      </c>
      <c r="Y36" s="28">
        <f>IF(ISERROR(FIND("power level increases by 6 dB",$W36,1)),0,-1)</f>
        <v>0</v>
      </c>
      <c r="Z36" s="28">
        <f>IF(ISERROR(FIND("power level increases by 3 dB",$W36,1)),0,1)</f>
        <v>1</v>
      </c>
      <c r="AA36" s="28">
        <f>IF(ISERROR(FIND("by the listener doubles",$W36,1)),0,-1)</f>
        <v>0</v>
      </c>
      <c r="AB36" s="28">
        <f>IF(ISERROR(FIND("by a factor 1.41",$W36,1)),0,1)</f>
        <v>1</v>
      </c>
      <c r="AC36" s="26">
        <f>SUM(X36:AB36)</f>
        <v>2</v>
      </c>
      <c r="AD36" s="25" t="s">
        <v>1500</v>
      </c>
      <c r="AE36" s="26">
        <f>IF(EXACT(AD36,"25 dB"),1,IF(AD36="",0,-1))</f>
        <v>1</v>
      </c>
      <c r="AF36" s="24" t="s">
        <v>1493</v>
      </c>
      <c r="AG36" s="26">
        <f>IF(EXACT(AF36,"2 Pa"),1,IF(AF36="",0,-1))</f>
        <v>1</v>
      </c>
      <c r="AH36" s="24" t="s">
        <v>1494</v>
      </c>
      <c r="AI36" s="30">
        <f>20*LOG10((3+K36)/0.00002)</f>
        <v>103.52182518111363</v>
      </c>
      <c r="AJ36" s="26">
        <f>IF(AH36="",0,IF(EXACT(RIGHT(AH36,2),"dB"),IF(ABS(VALUE(LEFT(AH36,FIND(" ",AH36,1)))-AI36)&lt;=0.5,1,-1),-1))</f>
        <v>1</v>
      </c>
      <c r="AK36" s="24" t="s">
        <v>1495</v>
      </c>
      <c r="AL36" s="30">
        <f>10*LOG10(10^((80+J36)/10)+10^((78+I36)/10))</f>
        <v>84.973227937086961</v>
      </c>
      <c r="AM36" s="26">
        <f>IF(AK36="",0,IF(EXACT(RIGHT(AK36,2),"dB"),IF(ABS(VALUE(LEFT(AK36,FIND(" ",AK36,1)))-AL36)&lt;=0.5,1,-1),-1))</f>
        <v>1</v>
      </c>
      <c r="AN36" s="24" t="s">
        <v>1496</v>
      </c>
      <c r="AO36" s="28" t="str">
        <f>TEXT(78+K36-16.1,"0.0")</f>
        <v>61.9</v>
      </c>
      <c r="AP36" s="26">
        <f>IF(AN36="",0,IF(EXACT(RIGHT(AN36,5),"dB(A)"),IF(ABS(VALUE(LEFT(AN36,FIND(" ",AN36,1)))-AO36)&lt;=0.5,1,-1),-1))</f>
        <v>-1</v>
      </c>
      <c r="AQ36" s="24" t="s">
        <v>1497</v>
      </c>
      <c r="AR36" s="28">
        <f>60+I36-0.5</f>
        <v>59.5</v>
      </c>
      <c r="AS36" s="26">
        <f>IF(AQ36="",0,IF(EXACT(RIGHT(AQ36,5),"dB(A)"),IF(ABS(VALUE(LEFT(AQ36,FIND(" ",AQ36,1)))-AR36)&lt;=0.5,1,-1),-1))</f>
        <v>-1</v>
      </c>
      <c r="AT36" s="31"/>
      <c r="AU36" s="31">
        <f>0.00002*10^((80+J36)/20)</f>
        <v>0.31697863849222296</v>
      </c>
      <c r="AV36" s="31">
        <f>AU36/400</f>
        <v>7.9244659623055737E-4</v>
      </c>
      <c r="AW36" s="31">
        <f>AU36*AV36</f>
        <v>2.5118864315095844E-4</v>
      </c>
      <c r="AX36" s="31">
        <f>AW36/340</f>
        <v>7.3879012691458361E-7</v>
      </c>
      <c r="AY36" s="26">
        <f>IF(AT36="",0,-1)</f>
        <v>0</v>
      </c>
      <c r="AZ36" s="53">
        <f>L36+V36+AC36+AE36+AG36+AJ36+AM36+AP36+AS36+AY36</f>
        <v>6</v>
      </c>
    </row>
    <row r="37" spans="1:52" ht="15.75" customHeight="1">
      <c r="A37" s="54">
        <v>36</v>
      </c>
      <c r="B37" s="23">
        <v>41922.757600370373</v>
      </c>
      <c r="C37" s="29" t="s">
        <v>1511</v>
      </c>
      <c r="D37" s="33">
        <v>1</v>
      </c>
      <c r="E37" s="25">
        <v>241044</v>
      </c>
      <c r="F37" s="25">
        <f>INT(E37/100000)</f>
        <v>2</v>
      </c>
      <c r="G37" s="25">
        <f>INT(($E37-100000*F37)/10000)</f>
        <v>4</v>
      </c>
      <c r="H37" s="25">
        <f>INT(($E37-100000*F37-10000*G37)/1000)</f>
        <v>1</v>
      </c>
      <c r="I37" s="25">
        <f>INT(($E37-100000*$F37-10000*$G37-1000*$H37)/100)</f>
        <v>0</v>
      </c>
      <c r="J37" s="25">
        <f>INT(($E37-100000*$F37-10000*$G37-1000*$H37-100*$I37)/10)</f>
        <v>4</v>
      </c>
      <c r="K37" s="25">
        <f>INT(($E37-100000*$F37-10000*$G37-1000*$H37-100*$I37-10*$J37))</f>
        <v>4</v>
      </c>
      <c r="L37" s="26">
        <v>2</v>
      </c>
      <c r="M37" s="24" t="s">
        <v>1519</v>
      </c>
      <c r="N37" s="28">
        <f>IF(ISERROR(FIND("larger than the sound intensity level",M37,1)),0,-1)</f>
        <v>-1</v>
      </c>
      <c r="O37" s="28">
        <f>IF(ISERROR(FIND("are always equal",$M37,1)),0,-1)</f>
        <v>0</v>
      </c>
      <c r="P37" s="28">
        <f>IF(ISERROR(FIND("is always smaller or equal than the sound energy density level",$M37,1)),0,1)</f>
        <v>0</v>
      </c>
      <c r="Q37" s="28">
        <f>IF(ISERROR(FIND("is the energetic average beween",$M37,1)),0,1)</f>
        <v>0</v>
      </c>
      <c r="R37" s="28">
        <f>IF(ISERROR(FIND("is constant (340 m/s)",$M37,1)),0,-1)</f>
        <v>0</v>
      </c>
      <c r="S37" s="28">
        <f>IF(ISERROR(FIND("is proportional to the temperature",$M37,1)),0,-1)</f>
        <v>0</v>
      </c>
      <c r="T37" s="28">
        <f>IF(ISERROR(FIND("is proportional to the square root ",$M37,1)),0,1)</f>
        <v>1</v>
      </c>
      <c r="U37" s="28">
        <f>IF(ISERROR(FIND("depends on the sound level",$M37,1)),0,-1)</f>
        <v>0</v>
      </c>
      <c r="V37" s="26">
        <f>SUM(N37:U37)</f>
        <v>0</v>
      </c>
      <c r="W37" s="24" t="s">
        <v>1518</v>
      </c>
      <c r="X37" s="28">
        <f>IF(ISERROR(FIND("power level doubles",$W37,1)),0,-1)</f>
        <v>0</v>
      </c>
      <c r="Y37" s="28">
        <f>IF(ISERROR(FIND("power level increases by 6 dB",$W37,1)),0,-1)</f>
        <v>0</v>
      </c>
      <c r="Z37" s="28">
        <f>IF(ISERROR(FIND("power level increases by 3 dB",$W37,1)),0,1)</f>
        <v>1</v>
      </c>
      <c r="AA37" s="28">
        <f>IF(ISERROR(FIND("by the listener doubles",$W37,1)),0,-1)</f>
        <v>0</v>
      </c>
      <c r="AB37" s="28">
        <f>IF(ISERROR(FIND("by a factor 1.41",$W37,1)),0,1)</f>
        <v>0</v>
      </c>
      <c r="AC37" s="26">
        <f>SUM(X37:AB37)</f>
        <v>1</v>
      </c>
      <c r="AD37" s="25" t="s">
        <v>1520</v>
      </c>
      <c r="AE37" s="26">
        <f>IF(EXACT(AD37,"25 dB"),1,IF(AD37="",0,-1))</f>
        <v>-1</v>
      </c>
      <c r="AF37" s="24" t="s">
        <v>1512</v>
      </c>
      <c r="AG37" s="26">
        <f>IF(EXACT(AF37,"2 Pa"),1,IF(AF37="",0,-1))</f>
        <v>1</v>
      </c>
      <c r="AH37" s="24" t="s">
        <v>1513</v>
      </c>
      <c r="AI37" s="30">
        <f>20*LOG10((3+K37)/0.00002)</f>
        <v>110.88136088700551</v>
      </c>
      <c r="AJ37" s="26">
        <f>IF(AH37="",0,IF(EXACT(RIGHT(AH37,2),"dB"),IF(ABS(VALUE(LEFT(AH37,FIND(" ",AH37,1)))-AI37)&lt;=0.5,1,-1),-1))</f>
        <v>1</v>
      </c>
      <c r="AK37" s="24" t="s">
        <v>1514</v>
      </c>
      <c r="AL37" s="30">
        <f>10*LOG10(10^((80+J37)/10)+10^((78+I37)/10))</f>
        <v>84.973227937086961</v>
      </c>
      <c r="AM37" s="26">
        <f>IF(AK37="",0,IF(EXACT(RIGHT(AK37,2),"dB"),IF(ABS(VALUE(LEFT(AK37,FIND(" ",AK37,1)))-AL37)&lt;=0.5,1,-1),-1))</f>
        <v>1</v>
      </c>
      <c r="AN37" s="24" t="s">
        <v>1515</v>
      </c>
      <c r="AO37" s="28" t="str">
        <f>TEXT(78+K37-16.1,"0.0")</f>
        <v>65.9</v>
      </c>
      <c r="AP37" s="26">
        <f>IF(AN37="",0,IF(EXACT(RIGHT(AN37,5),"dB(A)"),IF(ABS(VALUE(LEFT(AN37,FIND(" ",AN37,1)))-AO37)&lt;=0.5,1,-1),-1))</f>
        <v>1</v>
      </c>
      <c r="AQ37" s="24" t="s">
        <v>1516</v>
      </c>
      <c r="AR37" s="28">
        <f>60+I37-0.5</f>
        <v>59.5</v>
      </c>
      <c r="AS37" s="26">
        <f>IF(AQ37="",0,IF(EXACT(RIGHT(AQ37,5),"dB(A)"),IF(ABS(VALUE(LEFT(AQ37,FIND(" ",AQ37,1)))-AR37)&lt;=0.5,1,-1),-1))</f>
        <v>1</v>
      </c>
      <c r="AT37" s="24" t="s">
        <v>1517</v>
      </c>
      <c r="AU37" s="31">
        <f>0.00002*10^((80+J37)/20)</f>
        <v>0.31697863849222296</v>
      </c>
      <c r="AV37" s="31">
        <f>AU37/400</f>
        <v>7.9244659623055737E-4</v>
      </c>
      <c r="AW37" s="31">
        <f>AU37*AV37</f>
        <v>2.5118864315095844E-4</v>
      </c>
      <c r="AX37" s="31">
        <f>AW37/340</f>
        <v>7.3879012691458361E-7</v>
      </c>
      <c r="AY37" s="26">
        <f>IF(AT37="",0,-1)</f>
        <v>-1</v>
      </c>
      <c r="AZ37" s="53">
        <f>L37+V37+AC37+AE37+AG37+AJ37+AM37+AP37+AS37+AY37</f>
        <v>6</v>
      </c>
    </row>
    <row r="38" spans="1:52" ht="15.75" customHeight="1">
      <c r="A38" s="22">
        <v>37</v>
      </c>
      <c r="B38" s="23">
        <v>41922.75096114583</v>
      </c>
      <c r="C38" s="29" t="s">
        <v>261</v>
      </c>
      <c r="D38" s="33">
        <v>1</v>
      </c>
      <c r="E38" s="25">
        <v>242354</v>
      </c>
      <c r="F38" s="25">
        <f>INT(E38/100000)</f>
        <v>2</v>
      </c>
      <c r="G38" s="25">
        <f>INT(($E38-100000*F38)/10000)</f>
        <v>4</v>
      </c>
      <c r="H38" s="25">
        <f>INT(($E38-100000*F38-10000*G38)/1000)</f>
        <v>2</v>
      </c>
      <c r="I38" s="25">
        <f>INT(($E38-100000*$F38-10000*$G38-1000*$H38)/100)</f>
        <v>3</v>
      </c>
      <c r="J38" s="25">
        <f>INT(($E38-100000*$F38-10000*$G38-1000*$H38-100*$I38)/10)</f>
        <v>5</v>
      </c>
      <c r="K38" s="25">
        <f>INT(($E38-100000*$F38-10000*$G38-1000*$H38-100*$I38-10*$J38))</f>
        <v>4</v>
      </c>
      <c r="L38" s="26">
        <v>2</v>
      </c>
      <c r="M38" s="24" t="s">
        <v>268</v>
      </c>
      <c r="N38" s="28">
        <f>IF(ISERROR(FIND("larger than the sound intensity level",M38,1)),0,-1)</f>
        <v>-1</v>
      </c>
      <c r="O38" s="28">
        <f>IF(ISERROR(FIND("are always equal",$M38,1)),0,-1)</f>
        <v>0</v>
      </c>
      <c r="P38" s="28">
        <f>IF(ISERROR(FIND("is always smaller or equal than the sound energy density level",$M38,1)),0,1)</f>
        <v>1</v>
      </c>
      <c r="Q38" s="28">
        <f>IF(ISERROR(FIND("is the energetic average beween",$M38,1)),0,1)</f>
        <v>0</v>
      </c>
      <c r="R38" s="28">
        <f>IF(ISERROR(FIND("is constant (340 m/s)",$M38,1)),0,-1)</f>
        <v>0</v>
      </c>
      <c r="S38" s="28">
        <f>IF(ISERROR(FIND("is proportional to the temperature",$M38,1)),0,-1)</f>
        <v>-1</v>
      </c>
      <c r="T38" s="28">
        <f>IF(ISERROR(FIND("is proportional to the square root ",$M38,1)),0,1)</f>
        <v>0</v>
      </c>
      <c r="U38" s="28">
        <f>IF(ISERROR(FIND("depends on the sound level",$M38,1)),0,-1)</f>
        <v>0</v>
      </c>
      <c r="V38" s="26">
        <f>SUM(N38:U38)</f>
        <v>-1</v>
      </c>
      <c r="W38" s="24" t="s">
        <v>267</v>
      </c>
      <c r="X38" s="28">
        <f>IF(ISERROR(FIND("power level doubles",$W38,1)),0,-1)</f>
        <v>0</v>
      </c>
      <c r="Y38" s="28">
        <f>IF(ISERROR(FIND("power level increases by 6 dB",$W38,1)),0,-1)</f>
        <v>0</v>
      </c>
      <c r="Z38" s="28">
        <f>IF(ISERROR(FIND("power level increases by 3 dB",$W38,1)),0,1)</f>
        <v>1</v>
      </c>
      <c r="AA38" s="28">
        <f>IF(ISERROR(FIND("by the listener doubles",$W38,1)),0,-1)</f>
        <v>0</v>
      </c>
      <c r="AB38" s="28">
        <f>IF(ISERROR(FIND("by a factor 1.41",$W38,1)),0,1)</f>
        <v>1</v>
      </c>
      <c r="AC38" s="26">
        <f>SUM(X38:AB38)</f>
        <v>2</v>
      </c>
      <c r="AD38" s="25" t="s">
        <v>269</v>
      </c>
      <c r="AE38" s="26">
        <f>IF(EXACT(AD38,"25 dB"),1,IF(AD38="",0,-1))</f>
        <v>1</v>
      </c>
      <c r="AF38" s="24" t="s">
        <v>262</v>
      </c>
      <c r="AG38" s="26">
        <f>IF(EXACT(AF38,"2 Pa"),1,IF(AF38="",0,-1))</f>
        <v>1</v>
      </c>
      <c r="AH38" s="24" t="s">
        <v>263</v>
      </c>
      <c r="AI38" s="30">
        <f>20*LOG10((3+K38)/0.00002)</f>
        <v>110.88136088700551</v>
      </c>
      <c r="AJ38" s="26">
        <f>IF(AH38="",0,IF(EXACT(RIGHT(AH38,2),"dB"),IF(ABS(VALUE(LEFT(AH38,FIND(" ",AH38,1)))-AI38)&lt;=0.5,1,-1),-1))</f>
        <v>1</v>
      </c>
      <c r="AK38" s="24" t="s">
        <v>264</v>
      </c>
      <c r="AL38" s="30">
        <f>10*LOG10(10^((80+J38)/10)+10^((78+I38)/10))</f>
        <v>86.455404631092932</v>
      </c>
      <c r="AM38" s="26">
        <f>IF(AK38="",0,IF(EXACT(RIGHT(AK38,2),"dB"),IF(ABS(VALUE(LEFT(AK38,FIND(" ",AK38,1)))-AL38)&lt;=0.5,1,-1),-1))</f>
        <v>1</v>
      </c>
      <c r="AN38" s="24" t="s">
        <v>265</v>
      </c>
      <c r="AO38" s="28" t="str">
        <f>TEXT(78+K38-16.1,"0.0")</f>
        <v>65.9</v>
      </c>
      <c r="AP38" s="26">
        <f>IF(AN38="",0,IF(EXACT(RIGHT(AN38,5),"dB(A)"),IF(ABS(VALUE(LEFT(AN38,FIND(" ",AN38,1)))-AO38)&lt;=0.5,1,-1),-1))</f>
        <v>-1</v>
      </c>
      <c r="AQ38" s="24" t="s">
        <v>266</v>
      </c>
      <c r="AR38" s="28">
        <f>60+I38-0.5</f>
        <v>62.5</v>
      </c>
      <c r="AS38" s="26">
        <f>IF(AQ38="",0,IF(EXACT(RIGHT(AQ38,5),"dB(A)"),IF(ABS(VALUE(LEFT(AQ38,FIND(" ",AQ38,1)))-AR38)&lt;=0.5,1,-1),-1))</f>
        <v>-1</v>
      </c>
      <c r="AT38" s="31"/>
      <c r="AU38" s="31">
        <f>0.00002*10^((80+J38)/20)</f>
        <v>0.3556558820077847</v>
      </c>
      <c r="AV38" s="31">
        <f>AU38/400</f>
        <v>8.891397050194617E-4</v>
      </c>
      <c r="AW38" s="31">
        <f>AU38*AV38</f>
        <v>3.1622776601683816E-4</v>
      </c>
      <c r="AX38" s="31">
        <f>AW38/340</f>
        <v>9.300816647554063E-7</v>
      </c>
      <c r="AY38" s="26">
        <f>IF(AT38="",0,-1)</f>
        <v>0</v>
      </c>
      <c r="AZ38" s="32">
        <f>L38+V38+AC38+AE38+AG38+AJ38+AM38+AP38+AS38+AY38</f>
        <v>5</v>
      </c>
    </row>
    <row r="39" spans="1:52" ht="15.75" customHeight="1">
      <c r="A39" s="22">
        <v>38</v>
      </c>
      <c r="B39" s="23">
        <v>41922.752177557872</v>
      </c>
      <c r="C39" s="29" t="s">
        <v>506</v>
      </c>
      <c r="D39" s="33">
        <v>1</v>
      </c>
      <c r="E39" s="25">
        <v>231121</v>
      </c>
      <c r="F39" s="25">
        <f>INT(E39/100000)</f>
        <v>2</v>
      </c>
      <c r="G39" s="25">
        <f>INT(($E39-100000*F39)/10000)</f>
        <v>3</v>
      </c>
      <c r="H39" s="25">
        <f>INT(($E39-100000*F39-10000*G39)/1000)</f>
        <v>1</v>
      </c>
      <c r="I39" s="25">
        <f>INT(($E39-100000*$F39-10000*$G39-1000*$H39)/100)</f>
        <v>1</v>
      </c>
      <c r="J39" s="25">
        <f>INT(($E39-100000*$F39-10000*$G39-1000*$H39-100*$I39)/10)</f>
        <v>2</v>
      </c>
      <c r="K39" s="25">
        <f>INT(($E39-100000*$F39-10000*$G39-1000*$H39-100*$I39-10*$J39))</f>
        <v>1</v>
      </c>
      <c r="L39" s="26">
        <v>2</v>
      </c>
      <c r="M39" s="24" t="s">
        <v>513</v>
      </c>
      <c r="N39" s="28">
        <f>IF(ISERROR(FIND("larger than the sound intensity level",M39,1)),0,-1)</f>
        <v>-1</v>
      </c>
      <c r="O39" s="28">
        <f>IF(ISERROR(FIND("are always equal",$M39,1)),0,-1)</f>
        <v>0</v>
      </c>
      <c r="P39" s="28">
        <f>IF(ISERROR(FIND("is always smaller or equal than the sound energy density level",$M39,1)),0,1)</f>
        <v>1</v>
      </c>
      <c r="Q39" s="28">
        <f>IF(ISERROR(FIND("is the energetic average beween",$M39,1)),0,1)</f>
        <v>0</v>
      </c>
      <c r="R39" s="28">
        <f>IF(ISERROR(FIND("is constant (340 m/s)",$M39,1)),0,-1)</f>
        <v>-1</v>
      </c>
      <c r="S39" s="28">
        <f>IF(ISERROR(FIND("is proportional to the temperature",$M39,1)),0,-1)</f>
        <v>0</v>
      </c>
      <c r="T39" s="28">
        <f>IF(ISERROR(FIND("is proportional to the square root ",$M39,1)),0,1)</f>
        <v>1</v>
      </c>
      <c r="U39" s="28">
        <f>IF(ISERROR(FIND("depends on the sound level",$M39,1)),0,-1)</f>
        <v>0</v>
      </c>
      <c r="V39" s="26">
        <f>SUM(N39:U39)</f>
        <v>0</v>
      </c>
      <c r="W39" s="24" t="s">
        <v>512</v>
      </c>
      <c r="X39" s="28">
        <f>IF(ISERROR(FIND("power level doubles",$W39,1)),0,-1)</f>
        <v>0</v>
      </c>
      <c r="Y39" s="28">
        <f>IF(ISERROR(FIND("power level increases by 6 dB",$W39,1)),0,-1)</f>
        <v>0</v>
      </c>
      <c r="Z39" s="28">
        <f>IF(ISERROR(FIND("power level increases by 3 dB",$W39,1)),0,1)</f>
        <v>1</v>
      </c>
      <c r="AA39" s="28">
        <f>IF(ISERROR(FIND("by the listener doubles",$W39,1)),0,-1)</f>
        <v>0</v>
      </c>
      <c r="AB39" s="28">
        <f>IF(ISERROR(FIND("by a factor 1.41",$W39,1)),0,1)</f>
        <v>0</v>
      </c>
      <c r="AC39" s="26">
        <f>SUM(X39:AB39)</f>
        <v>1</v>
      </c>
      <c r="AD39" s="25" t="s">
        <v>514</v>
      </c>
      <c r="AE39" s="26">
        <f>IF(EXACT(AD39,"25 dB"),1,IF(AD39="",0,-1))</f>
        <v>1</v>
      </c>
      <c r="AF39" s="24" t="s">
        <v>507</v>
      </c>
      <c r="AG39" s="26">
        <f>IF(EXACT(AF39,"2 Pa"),1,IF(AF39="",0,-1))</f>
        <v>1</v>
      </c>
      <c r="AH39" s="24" t="s">
        <v>508</v>
      </c>
      <c r="AI39" s="30">
        <f>20*LOG10((3+K39)/0.00002)</f>
        <v>106.02059991327963</v>
      </c>
      <c r="AJ39" s="26">
        <f>IF(AH39="",0,IF(EXACT(RIGHT(AH39,2),"dB"),IF(ABS(VALUE(LEFT(AH39,FIND(" ",AH39,1)))-AI39)&lt;=0.5,1,-1),-1))</f>
        <v>1</v>
      </c>
      <c r="AK39" s="24" t="s">
        <v>509</v>
      </c>
      <c r="AL39" s="30">
        <f>10*LOG10(10^((80+J39)/10)+10^((78+I39)/10))</f>
        <v>83.764348624364857</v>
      </c>
      <c r="AM39" s="26">
        <f>IF(AK39="",0,IF(EXACT(RIGHT(AK39,2),"dB"),IF(ABS(VALUE(LEFT(AK39,FIND(" ",AK39,1)))-AL39)&lt;=0.5,1,-1),-1))</f>
        <v>1</v>
      </c>
      <c r="AN39" s="24" t="s">
        <v>510</v>
      </c>
      <c r="AO39" s="28" t="str">
        <f>TEXT(78+K39-16.1,"0.0")</f>
        <v>62.9</v>
      </c>
      <c r="AP39" s="26">
        <f>IF(AN39="",0,IF(EXACT(RIGHT(AN39,5),"dB(A)"),IF(ABS(VALUE(LEFT(AN39,FIND(" ",AN39,1)))-AO39)&lt;=0.5,1,-1),-1))</f>
        <v>-1</v>
      </c>
      <c r="AQ39" s="31"/>
      <c r="AR39" s="28">
        <f>60+I39-0.5</f>
        <v>60.5</v>
      </c>
      <c r="AS39" s="26">
        <f>IF(AQ39="",0,IF(EXACT(RIGHT(AQ39,5),"dB(A)"),IF(ABS(VALUE(LEFT(AQ39,FIND(" ",AQ39,1)))-AR39)&lt;=0.5,1,-1),-1))</f>
        <v>0</v>
      </c>
      <c r="AT39" s="24" t="s">
        <v>511</v>
      </c>
      <c r="AU39" s="31">
        <f>0.00002*10^((80+J39)/20)</f>
        <v>0.25178508235883346</v>
      </c>
      <c r="AV39" s="31">
        <f>AU39/400</f>
        <v>6.2946270589708364E-4</v>
      </c>
      <c r="AW39" s="31">
        <f>AU39*AV39</f>
        <v>1.5848931924611136E-4</v>
      </c>
      <c r="AX39" s="31">
        <f>AW39/340</f>
        <v>4.6614505660620987E-7</v>
      </c>
      <c r="AY39" s="26">
        <f>IF(AT39="",0,-1)</f>
        <v>-1</v>
      </c>
      <c r="AZ39" s="32">
        <f>L39+V39+AC39+AE39+AG39+AJ39+AM39+AP39+AS39+AY39</f>
        <v>5</v>
      </c>
    </row>
    <row r="40" spans="1:52" ht="15.75" customHeight="1">
      <c r="A40" s="22">
        <v>39</v>
      </c>
      <c r="B40" s="23">
        <v>41922.752470150466</v>
      </c>
      <c r="C40" s="29" t="s">
        <v>581</v>
      </c>
      <c r="D40" s="33">
        <v>1</v>
      </c>
      <c r="E40" s="25">
        <v>256146</v>
      </c>
      <c r="F40" s="25">
        <f>INT(E40/100000)</f>
        <v>2</v>
      </c>
      <c r="G40" s="25">
        <f>INT(($E40-100000*F40)/10000)</f>
        <v>5</v>
      </c>
      <c r="H40" s="25">
        <f>INT(($E40-100000*F40-10000*G40)/1000)</f>
        <v>6</v>
      </c>
      <c r="I40" s="25">
        <f>INT(($E40-100000*$F40-10000*$G40-1000*$H40)/100)</f>
        <v>1</v>
      </c>
      <c r="J40" s="25">
        <f>INT(($E40-100000*$F40-10000*$G40-1000*$H40-100*$I40)/10)</f>
        <v>4</v>
      </c>
      <c r="K40" s="25">
        <f>INT(($E40-100000*$F40-10000*$G40-1000*$H40-100*$I40-10*$J40))</f>
        <v>6</v>
      </c>
      <c r="L40" s="26">
        <v>2</v>
      </c>
      <c r="M40" s="24" t="s">
        <v>588</v>
      </c>
      <c r="N40" s="28">
        <f>IF(ISERROR(FIND("larger than the sound intensity level",M40,1)),0,-1)</f>
        <v>0</v>
      </c>
      <c r="O40" s="28">
        <f>IF(ISERROR(FIND("are always equal",$M40,1)),0,-1)</f>
        <v>0</v>
      </c>
      <c r="P40" s="28">
        <f>IF(ISERROR(FIND("is always smaller or equal than the sound energy density level",$M40,1)),0,1)</f>
        <v>1</v>
      </c>
      <c r="Q40" s="28">
        <f>IF(ISERROR(FIND("is the energetic average beween",$M40,1)),0,1)</f>
        <v>0</v>
      </c>
      <c r="R40" s="28">
        <f>IF(ISERROR(FIND("is constant (340 m/s)",$M40,1)),0,-1)</f>
        <v>0</v>
      </c>
      <c r="S40" s="28">
        <f>IF(ISERROR(FIND("is proportional to the temperature",$M40,1)),0,-1)</f>
        <v>0</v>
      </c>
      <c r="T40" s="28">
        <f>IF(ISERROR(FIND("is proportional to the square root ",$M40,1)),0,1)</f>
        <v>1</v>
      </c>
      <c r="U40" s="28">
        <f>IF(ISERROR(FIND("depends on the sound level",$M40,1)),0,-1)</f>
        <v>0</v>
      </c>
      <c r="V40" s="26">
        <f>SUM(N40:U40)</f>
        <v>2</v>
      </c>
      <c r="W40" s="24" t="s">
        <v>587</v>
      </c>
      <c r="X40" s="28">
        <f>IF(ISERROR(FIND("power level doubles",$W40,1)),0,-1)</f>
        <v>0</v>
      </c>
      <c r="Y40" s="28">
        <f>IF(ISERROR(FIND("power level increases by 6 dB",$W40,1)),0,-1)</f>
        <v>0</v>
      </c>
      <c r="Z40" s="28">
        <f>IF(ISERROR(FIND("power level increases by 3 dB",$W40,1)),0,1)</f>
        <v>1</v>
      </c>
      <c r="AA40" s="28">
        <f>IF(ISERROR(FIND("by the listener doubles",$W40,1)),0,-1)</f>
        <v>0</v>
      </c>
      <c r="AB40" s="28">
        <f>IF(ISERROR(FIND("by a factor 1.41",$W40,1)),0,1)</f>
        <v>0</v>
      </c>
      <c r="AC40" s="26">
        <f>SUM(X40:AB40)</f>
        <v>1</v>
      </c>
      <c r="AD40" s="25" t="s">
        <v>589</v>
      </c>
      <c r="AE40" s="26">
        <f>IF(EXACT(AD40,"25 dB"),1,IF(AD40="",0,-1))</f>
        <v>1</v>
      </c>
      <c r="AF40" s="24" t="s">
        <v>582</v>
      </c>
      <c r="AG40" s="26">
        <f>IF(EXACT(AF40,"2 Pa"),1,IF(AF40="",0,-1))</f>
        <v>1</v>
      </c>
      <c r="AH40" s="24" t="s">
        <v>583</v>
      </c>
      <c r="AI40" s="30">
        <f>20*LOG10((3+K40)/0.00002)</f>
        <v>113.06425027550688</v>
      </c>
      <c r="AJ40" s="26">
        <f>IF(AH40="",0,IF(EXACT(RIGHT(AH40,2),"dB"),IF(ABS(VALUE(LEFT(AH40,FIND(" ",AH40,1)))-AI40)&lt;=0.5,1,-1),-1))</f>
        <v>1</v>
      </c>
      <c r="AK40" s="24" t="s">
        <v>584</v>
      </c>
      <c r="AL40" s="30">
        <f>10*LOG10(10^((80+J40)/10)+10^((78+I40)/10))</f>
        <v>85.193310480660955</v>
      </c>
      <c r="AM40" s="26">
        <f>IF(AK40="",0,IF(EXACT(RIGHT(AK40,2),"dB"),IF(ABS(VALUE(LEFT(AK40,FIND(" ",AK40,1)))-AL40)&lt;=0.5,1,-1),-1))</f>
        <v>-1</v>
      </c>
      <c r="AN40" s="24" t="s">
        <v>585</v>
      </c>
      <c r="AO40" s="28" t="str">
        <f>TEXT(78+K40-16.1,"0.0")</f>
        <v>67.9</v>
      </c>
      <c r="AP40" s="26">
        <f>IF(AN40="",0,IF(EXACT(RIGHT(AN40,5),"dB(A)"),IF(ABS(VALUE(LEFT(AN40,FIND(" ",AN40,1)))-AO40)&lt;=0.5,1,-1),-1))</f>
        <v>-1</v>
      </c>
      <c r="AQ40" s="24" t="s">
        <v>586</v>
      </c>
      <c r="AR40" s="28">
        <f>60+I40-0.5</f>
        <v>60.5</v>
      </c>
      <c r="AS40" s="26">
        <f>IF(AQ40="",0,IF(EXACT(RIGHT(AQ40,5),"dB(A)"),IF(ABS(VALUE(LEFT(AQ40,FIND(" ",AQ40,1)))-AR40)&lt;=0.5,1,-1),-1))</f>
        <v>-1</v>
      </c>
      <c r="AT40" s="31"/>
      <c r="AU40" s="31">
        <f>0.00002*10^((80+J40)/20)</f>
        <v>0.31697863849222296</v>
      </c>
      <c r="AV40" s="31">
        <f>AU40/400</f>
        <v>7.9244659623055737E-4</v>
      </c>
      <c r="AW40" s="31">
        <f>AU40*AV40</f>
        <v>2.5118864315095844E-4</v>
      </c>
      <c r="AX40" s="31">
        <f>AW40/340</f>
        <v>7.3879012691458361E-7</v>
      </c>
      <c r="AY40" s="26">
        <f>IF(AT40="",0,-1)</f>
        <v>0</v>
      </c>
      <c r="AZ40" s="32">
        <f>L40+V40+AC40+AE40+AG40+AJ40+AM40+AP40+AS40+AY40</f>
        <v>5</v>
      </c>
    </row>
    <row r="41" spans="1:52" ht="15.75" customHeight="1">
      <c r="A41" s="22">
        <v>40</v>
      </c>
      <c r="B41" s="23">
        <v>41922.752663321757</v>
      </c>
      <c r="C41" s="29" t="s">
        <v>645</v>
      </c>
      <c r="D41" s="33">
        <v>1</v>
      </c>
      <c r="E41" s="25">
        <v>239517</v>
      </c>
      <c r="F41" s="25">
        <f>INT(E41/100000)</f>
        <v>2</v>
      </c>
      <c r="G41" s="25">
        <f>INT(($E41-100000*F41)/10000)</f>
        <v>3</v>
      </c>
      <c r="H41" s="25">
        <f>INT(($E41-100000*F41-10000*G41)/1000)</f>
        <v>9</v>
      </c>
      <c r="I41" s="25">
        <f>INT(($E41-100000*$F41-10000*$G41-1000*$H41)/100)</f>
        <v>5</v>
      </c>
      <c r="J41" s="25">
        <f>INT(($E41-100000*$F41-10000*$G41-1000*$H41-100*$I41)/10)</f>
        <v>1</v>
      </c>
      <c r="K41" s="25">
        <f>INT(($E41-100000*$F41-10000*$G41-1000*$H41-100*$I41-10*$J41))</f>
        <v>7</v>
      </c>
      <c r="L41" s="26">
        <v>2</v>
      </c>
      <c r="M41" s="24" t="s">
        <v>652</v>
      </c>
      <c r="N41" s="28">
        <f>IF(ISERROR(FIND("larger than the sound intensity level",M41,1)),0,-1)</f>
        <v>0</v>
      </c>
      <c r="O41" s="28">
        <f>IF(ISERROR(FIND("are always equal",$M41,1)),0,-1)</f>
        <v>-1</v>
      </c>
      <c r="P41" s="28">
        <f>IF(ISERROR(FIND("is always smaller or equal than the sound energy density level",$M41,1)),0,1)</f>
        <v>1</v>
      </c>
      <c r="Q41" s="28">
        <f>IF(ISERROR(FIND("is the energetic average beween",$M41,1)),0,1)</f>
        <v>0</v>
      </c>
      <c r="R41" s="28">
        <f>IF(ISERROR(FIND("is constant (340 m/s)",$M41,1)),0,-1)</f>
        <v>0</v>
      </c>
      <c r="S41" s="28">
        <f>IF(ISERROR(FIND("is proportional to the temperature",$M41,1)),0,-1)</f>
        <v>0</v>
      </c>
      <c r="T41" s="28">
        <f>IF(ISERROR(FIND("is proportional to the square root ",$M41,1)),0,1)</f>
        <v>1</v>
      </c>
      <c r="U41" s="28">
        <f>IF(ISERROR(FIND("depends on the sound level",$M41,1)),0,-1)</f>
        <v>0</v>
      </c>
      <c r="V41" s="26">
        <f>SUM(N41:U41)</f>
        <v>1</v>
      </c>
      <c r="W41" s="24" t="s">
        <v>651</v>
      </c>
      <c r="X41" s="28">
        <f>IF(ISERROR(FIND("power level doubles",$W41,1)),0,-1)</f>
        <v>0</v>
      </c>
      <c r="Y41" s="28">
        <f>IF(ISERROR(FIND("power level increases by 6 dB",$W41,1)),0,-1)</f>
        <v>0</v>
      </c>
      <c r="Z41" s="28">
        <f>IF(ISERROR(FIND("power level increases by 3 dB",$W41,1)),0,1)</f>
        <v>1</v>
      </c>
      <c r="AA41" s="28">
        <f>IF(ISERROR(FIND("by the listener doubles",$W41,1)),0,-1)</f>
        <v>0</v>
      </c>
      <c r="AB41" s="28">
        <f>IF(ISERROR(FIND("by a factor 1.41",$W41,1)),0,1)</f>
        <v>1</v>
      </c>
      <c r="AC41" s="26">
        <f>SUM(X41:AB41)</f>
        <v>2</v>
      </c>
      <c r="AD41" s="25" t="s">
        <v>653</v>
      </c>
      <c r="AE41" s="26">
        <f>IF(EXACT(AD41,"25 dB"),1,IF(AD41="",0,-1))</f>
        <v>-1</v>
      </c>
      <c r="AF41" s="24" t="s">
        <v>646</v>
      </c>
      <c r="AG41" s="26">
        <f>IF(EXACT(AF41,"2 Pa"),1,IF(AF41="",0,-1))</f>
        <v>1</v>
      </c>
      <c r="AH41" s="24" t="s">
        <v>647</v>
      </c>
      <c r="AI41" s="30">
        <f>20*LOG10((3+K41)/0.00002)</f>
        <v>113.97940008672037</v>
      </c>
      <c r="AJ41" s="26">
        <f>IF(AH41="",0,IF(EXACT(RIGHT(AH41,2),"dB"),IF(ABS(VALUE(LEFT(AH41,FIND(" ",AH41,1)))-AI41)&lt;=0.5,1,-1),-1))</f>
        <v>1</v>
      </c>
      <c r="AK41" s="24" t="s">
        <v>648</v>
      </c>
      <c r="AL41" s="30">
        <f>10*LOG10(10^((80+J41)/10)+10^((78+I41)/10))</f>
        <v>85.1244260279434</v>
      </c>
      <c r="AM41" s="26">
        <f>IF(AK41="",0,IF(EXACT(RIGHT(AK41,2),"dB"),IF(ABS(VALUE(LEFT(AK41,FIND(" ",AK41,1)))-AL41)&lt;=0.5,1,-1),-1))</f>
        <v>1</v>
      </c>
      <c r="AN41" s="24" t="s">
        <v>649</v>
      </c>
      <c r="AO41" s="28" t="str">
        <f>TEXT(78+K41-16.1,"0.0")</f>
        <v>68.9</v>
      </c>
      <c r="AP41" s="26">
        <f>IF(AN41="",0,IF(EXACT(RIGHT(AN41,5),"dB(A)"),IF(ABS(VALUE(LEFT(AN41,FIND(" ",AN41,1)))-AO41)&lt;=0.5,1,-1),-1))</f>
        <v>-1</v>
      </c>
      <c r="AQ41" s="24" t="s">
        <v>650</v>
      </c>
      <c r="AR41" s="28">
        <f>60+I41-0.5</f>
        <v>64.5</v>
      </c>
      <c r="AS41" s="26">
        <f>IF(AQ41="",0,IF(EXACT(RIGHT(AQ41,5),"dB(A)"),IF(ABS(VALUE(LEFT(AQ41,FIND(" ",AQ41,1)))-AR41)&lt;=0.5,1,-1),-1))</f>
        <v>-1</v>
      </c>
      <c r="AT41" s="31"/>
      <c r="AU41" s="31">
        <f>0.00002*10^((80+J41)/20)</f>
        <v>0.2244036908603928</v>
      </c>
      <c r="AV41" s="31">
        <f>AU41/400</f>
        <v>5.6100922715098195E-4</v>
      </c>
      <c r="AW41" s="31">
        <f>AU41*AV41</f>
        <v>1.2589254117941682E-4</v>
      </c>
      <c r="AX41" s="31">
        <f>AW41/340</f>
        <v>3.7027217993946124E-7</v>
      </c>
      <c r="AY41" s="26">
        <f>IF(AT41="",0,-1)</f>
        <v>0</v>
      </c>
      <c r="AZ41" s="32">
        <f>L41+V41+AC41+AE41+AG41+AJ41+AM41+AP41+AS41+AY41</f>
        <v>5</v>
      </c>
    </row>
    <row r="42" spans="1:52" ht="15.75" customHeight="1">
      <c r="A42" s="22">
        <v>41</v>
      </c>
      <c r="B42" s="23">
        <v>41922.752669259258</v>
      </c>
      <c r="C42" s="29" t="s">
        <v>654</v>
      </c>
      <c r="D42" s="33">
        <v>1</v>
      </c>
      <c r="E42" s="25">
        <v>233311</v>
      </c>
      <c r="F42" s="25">
        <f>INT(E42/100000)</f>
        <v>2</v>
      </c>
      <c r="G42" s="25">
        <f>INT(($E42-100000*F42)/10000)</f>
        <v>3</v>
      </c>
      <c r="H42" s="25">
        <f>INT(($E42-100000*F42-10000*G42)/1000)</f>
        <v>3</v>
      </c>
      <c r="I42" s="25">
        <f>INT(($E42-100000*$F42-10000*$G42-1000*$H42)/100)</f>
        <v>3</v>
      </c>
      <c r="J42" s="25">
        <f>INT(($E42-100000*$F42-10000*$G42-1000*$H42-100*$I42)/10)</f>
        <v>1</v>
      </c>
      <c r="K42" s="25">
        <f>INT(($E42-100000*$F42-10000*$G42-1000*$H42-100*$I42-10*$J42))</f>
        <v>1</v>
      </c>
      <c r="L42" s="26">
        <v>2</v>
      </c>
      <c r="M42" s="24" t="s">
        <v>661</v>
      </c>
      <c r="N42" s="28">
        <f>IF(ISERROR(FIND("larger than the sound intensity level",M42,1)),0,-1)</f>
        <v>0</v>
      </c>
      <c r="O42" s="28">
        <f>IF(ISERROR(FIND("are always equal",$M42,1)),0,-1)</f>
        <v>-1</v>
      </c>
      <c r="P42" s="28">
        <f>IF(ISERROR(FIND("is always smaller or equal than the sound energy density level",$M42,1)),0,1)</f>
        <v>1</v>
      </c>
      <c r="Q42" s="28">
        <f>IF(ISERROR(FIND("is the energetic average beween",$M42,1)),0,1)</f>
        <v>0</v>
      </c>
      <c r="R42" s="28">
        <f>IF(ISERROR(FIND("is constant (340 m/s)",$M42,1)),0,-1)</f>
        <v>0</v>
      </c>
      <c r="S42" s="28">
        <f>IF(ISERROR(FIND("is proportional to the temperature",$M42,1)),0,-1)</f>
        <v>0</v>
      </c>
      <c r="T42" s="28">
        <f>IF(ISERROR(FIND("is proportional to the square root ",$M42,1)),0,1)</f>
        <v>1</v>
      </c>
      <c r="U42" s="28">
        <f>IF(ISERROR(FIND("depends on the sound level",$M42,1)),0,-1)</f>
        <v>0</v>
      </c>
      <c r="V42" s="26">
        <f>SUM(N42:U42)</f>
        <v>1</v>
      </c>
      <c r="W42" s="24" t="s">
        <v>660</v>
      </c>
      <c r="X42" s="28">
        <f>IF(ISERROR(FIND("power level doubles",$W42,1)),0,-1)</f>
        <v>0</v>
      </c>
      <c r="Y42" s="28">
        <f>IF(ISERROR(FIND("power level increases by 6 dB",$W42,1)),0,-1)</f>
        <v>0</v>
      </c>
      <c r="Z42" s="28">
        <f>IF(ISERROR(FIND("power level increases by 3 dB",$W42,1)),0,1)</f>
        <v>1</v>
      </c>
      <c r="AA42" s="28">
        <f>IF(ISERROR(FIND("by the listener doubles",$W42,1)),0,-1)</f>
        <v>0</v>
      </c>
      <c r="AB42" s="28">
        <f>IF(ISERROR(FIND("by a factor 1.41",$W42,1)),0,1)</f>
        <v>1</v>
      </c>
      <c r="AC42" s="26">
        <f>SUM(X42:AB42)</f>
        <v>2</v>
      </c>
      <c r="AD42" s="25" t="s">
        <v>662</v>
      </c>
      <c r="AE42" s="26">
        <f>IF(EXACT(AD42,"25 dB"),1,IF(AD42="",0,-1))</f>
        <v>-1</v>
      </c>
      <c r="AF42" s="24" t="s">
        <v>655</v>
      </c>
      <c r="AG42" s="26">
        <f>IF(EXACT(AF42,"2 Pa"),1,IF(AF42="",0,-1))</f>
        <v>1</v>
      </c>
      <c r="AH42" s="24" t="s">
        <v>656</v>
      </c>
      <c r="AI42" s="30">
        <f>20*LOG10((3+K42)/0.00002)</f>
        <v>106.02059991327963</v>
      </c>
      <c r="AJ42" s="26">
        <f>IF(AH42="",0,IF(EXACT(RIGHT(AH42,2),"dB"),IF(ABS(VALUE(LEFT(AH42,FIND(" ",AH42,1)))-AI42)&lt;=0.5,1,-1),-1))</f>
        <v>1</v>
      </c>
      <c r="AK42" s="24" t="s">
        <v>657</v>
      </c>
      <c r="AL42" s="30">
        <f>10*LOG10(10^((80+J42)/10)+10^((78+I42)/10))</f>
        <v>84.010299956639813</v>
      </c>
      <c r="AM42" s="26">
        <f>IF(AK42="",0,IF(EXACT(RIGHT(AK42,2),"dB"),IF(ABS(VALUE(LEFT(AK42,FIND(" ",AK42,1)))-AL42)&lt;=0.5,1,-1),-1))</f>
        <v>1</v>
      </c>
      <c r="AN42" s="24" t="s">
        <v>658</v>
      </c>
      <c r="AO42" s="28" t="str">
        <f>TEXT(78+K42-16.1,"0.0")</f>
        <v>62.9</v>
      </c>
      <c r="AP42" s="26">
        <f>IF(AN42="",0,IF(EXACT(RIGHT(AN42,5),"dB(A)"),IF(ABS(VALUE(LEFT(AN42,FIND(" ",AN42,1)))-AO42)&lt;=0.5,1,-1),-1))</f>
        <v>-1</v>
      </c>
      <c r="AQ42" s="24" t="s">
        <v>659</v>
      </c>
      <c r="AR42" s="28">
        <f>60+I42-0.5</f>
        <v>62.5</v>
      </c>
      <c r="AS42" s="26">
        <f>IF(AQ42="",0,IF(EXACT(RIGHT(AQ42,5),"dB(A)"),IF(ABS(VALUE(LEFT(AQ42,FIND(" ",AQ42,1)))-AR42)&lt;=0.5,1,-1),-1))</f>
        <v>-1</v>
      </c>
      <c r="AT42" s="31"/>
      <c r="AU42" s="31">
        <f>0.00002*10^((80+J42)/20)</f>
        <v>0.2244036908603928</v>
      </c>
      <c r="AV42" s="31">
        <f>AU42/400</f>
        <v>5.6100922715098195E-4</v>
      </c>
      <c r="AW42" s="31">
        <f>AU42*AV42</f>
        <v>1.2589254117941682E-4</v>
      </c>
      <c r="AX42" s="31">
        <f>AW42/340</f>
        <v>3.7027217993946124E-7</v>
      </c>
      <c r="AY42" s="26">
        <f>IF(AT42="",0,-1)</f>
        <v>0</v>
      </c>
      <c r="AZ42" s="32">
        <f>L42+V42+AC42+AE42+AG42+AJ42+AM42+AP42+AS42+AY42</f>
        <v>5</v>
      </c>
    </row>
    <row r="43" spans="1:52" ht="15.75" customHeight="1">
      <c r="A43" s="22">
        <v>42</v>
      </c>
      <c r="B43" s="23">
        <v>41922.75273576389</v>
      </c>
      <c r="C43" s="29" t="s">
        <v>713</v>
      </c>
      <c r="D43" s="33">
        <v>1</v>
      </c>
      <c r="E43" s="25">
        <v>232686</v>
      </c>
      <c r="F43" s="25">
        <f>INT(E43/100000)</f>
        <v>2</v>
      </c>
      <c r="G43" s="25">
        <f>INT(($E43-100000*F43)/10000)</f>
        <v>3</v>
      </c>
      <c r="H43" s="25">
        <f>INT(($E43-100000*F43-10000*G43)/1000)</f>
        <v>2</v>
      </c>
      <c r="I43" s="25">
        <f>INT(($E43-100000*$F43-10000*$G43-1000*$H43)/100)</f>
        <v>6</v>
      </c>
      <c r="J43" s="25">
        <f>INT(($E43-100000*$F43-10000*$G43-1000*$H43-100*$I43)/10)</f>
        <v>8</v>
      </c>
      <c r="K43" s="25">
        <f>INT(($E43-100000*$F43-10000*$G43-1000*$H43-100*$I43-10*$J43))</f>
        <v>6</v>
      </c>
      <c r="L43" s="26">
        <v>2</v>
      </c>
      <c r="M43" s="24" t="s">
        <v>720</v>
      </c>
      <c r="N43" s="28">
        <f>IF(ISERROR(FIND("larger than the sound intensity level",M43,1)),0,-1)</f>
        <v>0</v>
      </c>
      <c r="O43" s="28">
        <f>IF(ISERROR(FIND("are always equal",$M43,1)),0,-1)</f>
        <v>-1</v>
      </c>
      <c r="P43" s="28">
        <f>IF(ISERROR(FIND("is always smaller or equal than the sound energy density level",$M43,1)),0,1)</f>
        <v>1</v>
      </c>
      <c r="Q43" s="28">
        <f>IF(ISERROR(FIND("is the energetic average beween",$M43,1)),0,1)</f>
        <v>0</v>
      </c>
      <c r="R43" s="28">
        <f>IF(ISERROR(FIND("is constant (340 m/s)",$M43,1)),0,-1)</f>
        <v>0</v>
      </c>
      <c r="S43" s="28">
        <f>IF(ISERROR(FIND("is proportional to the temperature",$M43,1)),0,-1)</f>
        <v>0</v>
      </c>
      <c r="T43" s="28">
        <f>IF(ISERROR(FIND("is proportional to the square root ",$M43,1)),0,1)</f>
        <v>1</v>
      </c>
      <c r="U43" s="28">
        <f>IF(ISERROR(FIND("depends on the sound level",$M43,1)),0,-1)</f>
        <v>0</v>
      </c>
      <c r="V43" s="26">
        <f>SUM(N43:U43)</f>
        <v>1</v>
      </c>
      <c r="W43" s="24" t="s">
        <v>719</v>
      </c>
      <c r="X43" s="28">
        <f>IF(ISERROR(FIND("power level doubles",$W43,1)),0,-1)</f>
        <v>0</v>
      </c>
      <c r="Y43" s="28">
        <f>IF(ISERROR(FIND("power level increases by 6 dB",$W43,1)),0,-1)</f>
        <v>0</v>
      </c>
      <c r="Z43" s="28">
        <f>IF(ISERROR(FIND("power level increases by 3 dB",$W43,1)),0,1)</f>
        <v>1</v>
      </c>
      <c r="AA43" s="28">
        <f>IF(ISERROR(FIND("by the listener doubles",$W43,1)),0,-1)</f>
        <v>0</v>
      </c>
      <c r="AB43" s="28">
        <f>IF(ISERROR(FIND("by a factor 1.41",$W43,1)),0,1)</f>
        <v>1</v>
      </c>
      <c r="AC43" s="26">
        <f>SUM(X43:AB43)</f>
        <v>2</v>
      </c>
      <c r="AD43" s="25" t="s">
        <v>721</v>
      </c>
      <c r="AE43" s="26">
        <f>IF(EXACT(AD43,"25 dB"),1,IF(AD43="",0,-1))</f>
        <v>-1</v>
      </c>
      <c r="AF43" s="24" t="s">
        <v>714</v>
      </c>
      <c r="AG43" s="26">
        <f>IF(EXACT(AF43,"2 Pa"),1,IF(AF43="",0,-1))</f>
        <v>1</v>
      </c>
      <c r="AH43" s="24" t="s">
        <v>715</v>
      </c>
      <c r="AI43" s="30">
        <f>20*LOG10((3+K43)/0.00002)</f>
        <v>113.06425027550688</v>
      </c>
      <c r="AJ43" s="26">
        <f>IF(AH43="",0,IF(EXACT(RIGHT(AH43,2),"dB"),IF(ABS(VALUE(LEFT(AH43,FIND(" ",AH43,1)))-AI43)&lt;=0.5,1,-1),-1))</f>
        <v>1</v>
      </c>
      <c r="AK43" s="24" t="s">
        <v>716</v>
      </c>
      <c r="AL43" s="30">
        <f>10*LOG10(10^((80+J43)/10)+10^((78+I43)/10))</f>
        <v>89.455404631092961</v>
      </c>
      <c r="AM43" s="26">
        <f>IF(AK43="",0,IF(EXACT(RIGHT(AK43,2),"dB"),IF(ABS(VALUE(LEFT(AK43,FIND(" ",AK43,1)))-AL43)&lt;=0.5,1,-1),-1))</f>
        <v>1</v>
      </c>
      <c r="AN43" s="24" t="s">
        <v>717</v>
      </c>
      <c r="AO43" s="28" t="str">
        <f>TEXT(78+K43-16.1,"0.0")</f>
        <v>67.9</v>
      </c>
      <c r="AP43" s="26">
        <f>IF(AN43="",0,IF(EXACT(RIGHT(AN43,5),"dB(A)"),IF(ABS(VALUE(LEFT(AN43,FIND(" ",AN43,1)))-AO43)&lt;=0.5,1,-1),-1))</f>
        <v>-1</v>
      </c>
      <c r="AQ43" s="24" t="s">
        <v>718</v>
      </c>
      <c r="AR43" s="28">
        <f>60+I43-0.5</f>
        <v>65.5</v>
      </c>
      <c r="AS43" s="26">
        <f>IF(AQ43="",0,IF(EXACT(RIGHT(AQ43,5),"dB(A)"),IF(ABS(VALUE(LEFT(AQ43,FIND(" ",AQ43,1)))-AR43)&lt;=0.5,1,-1),-1))</f>
        <v>-1</v>
      </c>
      <c r="AT43" s="31"/>
      <c r="AU43" s="31">
        <f>0.00002*10^((80+J43)/20)</f>
        <v>0.50237728630191725</v>
      </c>
      <c r="AV43" s="31">
        <f>AU43/400</f>
        <v>1.2559432157547932E-3</v>
      </c>
      <c r="AW43" s="31">
        <f>AU43*AV43</f>
        <v>6.3095734448019635E-4</v>
      </c>
      <c r="AX43" s="31">
        <f>AW43/340</f>
        <v>1.8557568955299893E-6</v>
      </c>
      <c r="AY43" s="26">
        <f>IF(AT43="",0,-1)</f>
        <v>0</v>
      </c>
      <c r="AZ43" s="32">
        <f>L43+V43+AC43+AE43+AG43+AJ43+AM43+AP43+AS43+AY43</f>
        <v>5</v>
      </c>
    </row>
    <row r="44" spans="1:52" ht="15.75" customHeight="1">
      <c r="A44" s="22">
        <v>43</v>
      </c>
      <c r="B44" s="23">
        <v>41922.752814074076</v>
      </c>
      <c r="C44" s="29" t="s">
        <v>797</v>
      </c>
      <c r="D44" s="33">
        <v>1</v>
      </c>
      <c r="E44" s="25">
        <v>239619</v>
      </c>
      <c r="F44" s="25">
        <f>INT(E44/100000)</f>
        <v>2</v>
      </c>
      <c r="G44" s="25">
        <f>INT(($E44-100000*F44)/10000)</f>
        <v>3</v>
      </c>
      <c r="H44" s="25">
        <f>INT(($E44-100000*F44-10000*G44)/1000)</f>
        <v>9</v>
      </c>
      <c r="I44" s="25">
        <f>INT(($E44-100000*$F44-10000*$G44-1000*$H44)/100)</f>
        <v>6</v>
      </c>
      <c r="J44" s="25">
        <f>INT(($E44-100000*$F44-10000*$G44-1000*$H44-100*$I44)/10)</f>
        <v>1</v>
      </c>
      <c r="K44" s="25">
        <f>INT(($E44-100000*$F44-10000*$G44-1000*$H44-100*$I44-10*$J44))</f>
        <v>9</v>
      </c>
      <c r="L44" s="26">
        <v>2</v>
      </c>
      <c r="M44" s="24" t="s">
        <v>805</v>
      </c>
      <c r="N44" s="28">
        <f>IF(ISERROR(FIND("larger than the sound intensity level",M44,1)),0,-1)</f>
        <v>-1</v>
      </c>
      <c r="O44" s="28">
        <f>IF(ISERROR(FIND("are always equal",$M44,1)),0,-1)</f>
        <v>0</v>
      </c>
      <c r="P44" s="28">
        <f>IF(ISERROR(FIND("is always smaller or equal than the sound energy density level",$M44,1)),0,1)</f>
        <v>1</v>
      </c>
      <c r="Q44" s="28">
        <f>IF(ISERROR(FIND("is the energetic average beween",$M44,1)),0,1)</f>
        <v>0</v>
      </c>
      <c r="R44" s="28">
        <f>IF(ISERROR(FIND("is constant (340 m/s)",$M44,1)),0,-1)</f>
        <v>0</v>
      </c>
      <c r="S44" s="28">
        <f>IF(ISERROR(FIND("is proportional to the temperature",$M44,1)),0,-1)</f>
        <v>-1</v>
      </c>
      <c r="T44" s="28">
        <f>IF(ISERROR(FIND("is proportional to the square root ",$M44,1)),0,1)</f>
        <v>0</v>
      </c>
      <c r="U44" s="28">
        <f>IF(ISERROR(FIND("depends on the sound level",$M44,1)),0,-1)</f>
        <v>0</v>
      </c>
      <c r="V44" s="26">
        <f>SUM(N44:U44)</f>
        <v>-1</v>
      </c>
      <c r="W44" s="24" t="s">
        <v>804</v>
      </c>
      <c r="X44" s="28">
        <f>IF(ISERROR(FIND("power level doubles",$W44,1)),0,-1)</f>
        <v>0</v>
      </c>
      <c r="Y44" s="28">
        <f>IF(ISERROR(FIND("power level increases by 6 dB",$W44,1)),0,-1)</f>
        <v>0</v>
      </c>
      <c r="Z44" s="28">
        <f>IF(ISERROR(FIND("power level increases by 3 dB",$W44,1)),0,1)</f>
        <v>1</v>
      </c>
      <c r="AA44" s="28">
        <f>IF(ISERROR(FIND("by the listener doubles",$W44,1)),0,-1)</f>
        <v>0</v>
      </c>
      <c r="AB44" s="28">
        <f>IF(ISERROR(FIND("by a factor 1.41",$W44,1)),0,1)</f>
        <v>0</v>
      </c>
      <c r="AC44" s="26">
        <f>SUM(X44:AB44)</f>
        <v>1</v>
      </c>
      <c r="AD44" s="25" t="s">
        <v>806</v>
      </c>
      <c r="AE44" s="26">
        <f>IF(EXACT(AD44,"25 dB"),1,IF(AD44="",0,-1))</f>
        <v>1</v>
      </c>
      <c r="AF44" s="24" t="s">
        <v>798</v>
      </c>
      <c r="AG44" s="26">
        <f>IF(EXACT(AF44,"2 Pa"),1,IF(AF44="",0,-1))</f>
        <v>1</v>
      </c>
      <c r="AH44" s="24" t="s">
        <v>799</v>
      </c>
      <c r="AI44" s="30">
        <f>20*LOG10((3+K44)/0.00002)</f>
        <v>115.56302500767288</v>
      </c>
      <c r="AJ44" s="26">
        <f>IF(AH44="",0,IF(EXACT(RIGHT(AH44,2),"dB"),IF(ABS(VALUE(LEFT(AH44,FIND(" ",AH44,1)))-AI44)&lt;=0.5,1,-1),-1))</f>
        <v>1</v>
      </c>
      <c r="AK44" s="24" t="s">
        <v>800</v>
      </c>
      <c r="AL44" s="30">
        <f>10*LOG10(10^((80+J44)/10)+10^((78+I44)/10))</f>
        <v>85.764348624364857</v>
      </c>
      <c r="AM44" s="26">
        <f>IF(AK44="",0,IF(EXACT(RIGHT(AK44,2),"dB"),IF(ABS(VALUE(LEFT(AK44,FIND(" ",AK44,1)))-AL44)&lt;=0.5,1,-1),-1))</f>
        <v>1</v>
      </c>
      <c r="AN44" s="24" t="s">
        <v>801</v>
      </c>
      <c r="AO44" s="28" t="str">
        <f>TEXT(78+K44-16.1,"0.0")</f>
        <v>70.9</v>
      </c>
      <c r="AP44" s="26">
        <f>IF(AN44="",0,IF(EXACT(RIGHT(AN44,5),"dB(A)"),IF(ABS(VALUE(LEFT(AN44,FIND(" ",AN44,1)))-AO44)&lt;=0.5,1,-1),-1))</f>
        <v>-1</v>
      </c>
      <c r="AQ44" s="24" t="s">
        <v>802</v>
      </c>
      <c r="AR44" s="28">
        <f>60+I44-0.5</f>
        <v>65.5</v>
      </c>
      <c r="AS44" s="26">
        <f>IF(AQ44="",0,IF(EXACT(RIGHT(AQ44,5),"dB(A)"),IF(ABS(VALUE(LEFT(AQ44,FIND(" ",AQ44,1)))-AR44)&lt;=0.5,1,-1),-1))</f>
        <v>-1</v>
      </c>
      <c r="AT44" s="24" t="s">
        <v>803</v>
      </c>
      <c r="AU44" s="31">
        <f>0.00002*10^((80+J44)/20)</f>
        <v>0.2244036908603928</v>
      </c>
      <c r="AV44" s="31">
        <f>AU44/400</f>
        <v>5.6100922715098195E-4</v>
      </c>
      <c r="AW44" s="31">
        <f>AU44*AV44</f>
        <v>1.2589254117941682E-4</v>
      </c>
      <c r="AX44" s="31">
        <f>AW44/340</f>
        <v>3.7027217993946124E-7</v>
      </c>
      <c r="AY44" s="26">
        <v>1</v>
      </c>
      <c r="AZ44" s="32">
        <f>L44+V44+AC44+AE44+AG44+AJ44+AM44+AP44+AS44+AY44</f>
        <v>5</v>
      </c>
    </row>
    <row r="45" spans="1:52" ht="15.75" customHeight="1">
      <c r="A45" s="22">
        <v>44</v>
      </c>
      <c r="B45" s="23">
        <v>41922.7530858912</v>
      </c>
      <c r="C45" s="24" t="s">
        <v>929</v>
      </c>
      <c r="D45" s="25"/>
      <c r="E45" s="25">
        <v>231840</v>
      </c>
      <c r="F45" s="25">
        <f>INT(E45/100000)</f>
        <v>2</v>
      </c>
      <c r="G45" s="25">
        <f>INT(($E45-100000*F45)/10000)</f>
        <v>3</v>
      </c>
      <c r="H45" s="25">
        <f>INT(($E45-100000*F45-10000*G45)/1000)</f>
        <v>1</v>
      </c>
      <c r="I45" s="25">
        <f>INT(($E45-100000*$F45-10000*$G45-1000*$H45)/100)</f>
        <v>8</v>
      </c>
      <c r="J45" s="25">
        <f>INT(($E45-100000*$F45-10000*$G45-1000*$H45-100*$I45)/10)</f>
        <v>4</v>
      </c>
      <c r="K45" s="25">
        <f>INT(($E45-100000*$F45-10000*$G45-1000*$H45-100*$I45-10*$J45))</f>
        <v>0</v>
      </c>
      <c r="L45" s="26">
        <v>2</v>
      </c>
      <c r="M45" s="24" t="s">
        <v>936</v>
      </c>
      <c r="N45" s="28">
        <f>IF(ISERROR(FIND("larger than the sound intensity level",M45,1)),0,-1)</f>
        <v>-1</v>
      </c>
      <c r="O45" s="28">
        <f>IF(ISERROR(FIND("are always equal",$M45,1)),0,-1)</f>
        <v>0</v>
      </c>
      <c r="P45" s="28">
        <f>IF(ISERROR(FIND("is always smaller or equal than the sound energy density level",$M45,1)),0,1)</f>
        <v>1</v>
      </c>
      <c r="Q45" s="28">
        <f>IF(ISERROR(FIND("is the energetic average beween",$M45,1)),0,1)</f>
        <v>0</v>
      </c>
      <c r="R45" s="28">
        <f>IF(ISERROR(FIND("is constant (340 m/s)",$M45,1)),0,-1)</f>
        <v>0</v>
      </c>
      <c r="S45" s="28">
        <f>IF(ISERROR(FIND("is proportional to the temperature",$M45,1)),0,-1)</f>
        <v>-1</v>
      </c>
      <c r="T45" s="28">
        <f>IF(ISERROR(FIND("is proportional to the square root ",$M45,1)),0,1)</f>
        <v>0</v>
      </c>
      <c r="U45" s="28">
        <f>IF(ISERROR(FIND("depends on the sound level",$M45,1)),0,-1)</f>
        <v>0</v>
      </c>
      <c r="V45" s="26">
        <f>SUM(N45:U45)</f>
        <v>-1</v>
      </c>
      <c r="W45" s="24" t="s">
        <v>935</v>
      </c>
      <c r="X45" s="28">
        <f>IF(ISERROR(FIND("power level doubles",$W45,1)),0,-1)</f>
        <v>0</v>
      </c>
      <c r="Y45" s="28">
        <f>IF(ISERROR(FIND("power level increases by 6 dB",$W45,1)),0,-1)</f>
        <v>0</v>
      </c>
      <c r="Z45" s="28">
        <f>IF(ISERROR(FIND("power level increases by 3 dB",$W45,1)),0,1)</f>
        <v>1</v>
      </c>
      <c r="AA45" s="28">
        <f>IF(ISERROR(FIND("by the listener doubles",$W45,1)),0,-1)</f>
        <v>0</v>
      </c>
      <c r="AB45" s="28">
        <f>IF(ISERROR(FIND("by a factor 1.41",$W45,1)),0,1)</f>
        <v>0</v>
      </c>
      <c r="AC45" s="26">
        <f>SUM(X45:AB45)</f>
        <v>1</v>
      </c>
      <c r="AD45" s="25" t="s">
        <v>937</v>
      </c>
      <c r="AE45" s="26">
        <f>IF(EXACT(AD45,"25 dB"),1,IF(AD45="",0,-1))</f>
        <v>1</v>
      </c>
      <c r="AF45" s="24" t="s">
        <v>930</v>
      </c>
      <c r="AG45" s="26">
        <f>IF(EXACT(AF45,"2 Pa"),1,IF(AF45="",0,-1))</f>
        <v>1</v>
      </c>
      <c r="AH45" s="24" t="s">
        <v>931</v>
      </c>
      <c r="AI45" s="30">
        <f>20*LOG10((3+K45)/0.00002)</f>
        <v>103.52182518111363</v>
      </c>
      <c r="AJ45" s="26">
        <f>IF(AH45="",0,IF(EXACT(RIGHT(AH45,2),"dB"),IF(ABS(VALUE(LEFT(AH45,FIND(" ",AH45,1)))-AI45)&lt;=0.5,1,-1),-1))</f>
        <v>1</v>
      </c>
      <c r="AK45" s="24" t="s">
        <v>932</v>
      </c>
      <c r="AL45" s="30">
        <f>10*LOG10(10^((80+J45)/10)+10^((78+I45)/10))</f>
        <v>88.1244260279434</v>
      </c>
      <c r="AM45" s="26">
        <f>IF(AK45="",0,IF(EXACT(RIGHT(AK45,2),"dB"),IF(ABS(VALUE(LEFT(AK45,FIND(" ",AK45,1)))-AL45)&lt;=0.5,1,-1),-1))</f>
        <v>1</v>
      </c>
      <c r="AN45" s="24" t="s">
        <v>933</v>
      </c>
      <c r="AO45" s="28" t="str">
        <f>TEXT(78+K45-16.1,"0.0")</f>
        <v>61.9</v>
      </c>
      <c r="AP45" s="26">
        <f>IF(AN45="",0,IF(EXACT(RIGHT(AN45,5),"dB(A)"),IF(ABS(VALUE(LEFT(AN45,FIND(" ",AN45,1)))-AO45)&lt;=0.5,1,-1),-1))</f>
        <v>1</v>
      </c>
      <c r="AQ45" s="24">
        <v>72.760000000000005</v>
      </c>
      <c r="AR45" s="28">
        <f>60+I45-0.5</f>
        <v>67.5</v>
      </c>
      <c r="AS45" s="26">
        <f>IF(AQ45="",0,IF(EXACT(RIGHT(AQ45,5),"dB(A)"),IF(ABS(VALUE(LEFT(AQ45,FIND(" ",AQ45,1)))-AR45)&lt;=0.5,1,-1),-1))</f>
        <v>-1</v>
      </c>
      <c r="AT45" s="24" t="s">
        <v>934</v>
      </c>
      <c r="AU45" s="31">
        <f>0.00002*10^((80+J45)/20)</f>
        <v>0.31697863849222296</v>
      </c>
      <c r="AV45" s="31">
        <f>AU45/400</f>
        <v>7.9244659623055737E-4</v>
      </c>
      <c r="AW45" s="31">
        <f>AU45*AV45</f>
        <v>2.5118864315095844E-4</v>
      </c>
      <c r="AX45" s="31">
        <f>AW45/340</f>
        <v>7.3879012691458361E-7</v>
      </c>
      <c r="AY45" s="26">
        <f>IF(AT45="",0,-1)</f>
        <v>-1</v>
      </c>
      <c r="AZ45" s="32">
        <f>L45+V45+AC45+AE45+AG45+AJ45+AM45+AP45+AS45+AY45</f>
        <v>5</v>
      </c>
    </row>
    <row r="46" spans="1:52" ht="15.75" customHeight="1">
      <c r="A46" s="22">
        <v>45</v>
      </c>
      <c r="B46" s="23">
        <v>41922.754120543985</v>
      </c>
      <c r="C46" s="24" t="s">
        <v>1198</v>
      </c>
      <c r="D46" s="25"/>
      <c r="E46" s="25">
        <v>242667</v>
      </c>
      <c r="F46" s="25">
        <f>INT(E46/100000)</f>
        <v>2</v>
      </c>
      <c r="G46" s="25">
        <f>INT(($E46-100000*F46)/10000)</f>
        <v>4</v>
      </c>
      <c r="H46" s="25">
        <f>INT(($E46-100000*F46-10000*G46)/1000)</f>
        <v>2</v>
      </c>
      <c r="I46" s="25">
        <f>INT(($E46-100000*$F46-10000*$G46-1000*$H46)/100)</f>
        <v>6</v>
      </c>
      <c r="J46" s="25">
        <f>INT(($E46-100000*$F46-10000*$G46-1000*$H46-100*$I46)/10)</f>
        <v>6</v>
      </c>
      <c r="K46" s="25">
        <f>INT(($E46-100000*$F46-10000*$G46-1000*$H46-100*$I46-10*$J46))</f>
        <v>7</v>
      </c>
      <c r="L46" s="26">
        <v>2</v>
      </c>
      <c r="M46" s="24" t="s">
        <v>1206</v>
      </c>
      <c r="N46" s="28">
        <f>IF(ISERROR(FIND("larger than the sound intensity level",M46,1)),0,-1)</f>
        <v>-1</v>
      </c>
      <c r="O46" s="28">
        <f>IF(ISERROR(FIND("are always equal",$M46,1)),0,-1)</f>
        <v>0</v>
      </c>
      <c r="P46" s="28">
        <f>IF(ISERROR(FIND("is always smaller or equal than the sound energy density level",$M46,1)),0,1)</f>
        <v>1</v>
      </c>
      <c r="Q46" s="28">
        <f>IF(ISERROR(FIND("is the energetic average beween",$M46,1)),0,1)</f>
        <v>0</v>
      </c>
      <c r="R46" s="28">
        <f>IF(ISERROR(FIND("is constant (340 m/s)",$M46,1)),0,-1)</f>
        <v>0</v>
      </c>
      <c r="S46" s="28">
        <f>IF(ISERROR(FIND("is proportional to the temperature",$M46,1)),0,-1)</f>
        <v>-1</v>
      </c>
      <c r="T46" s="28">
        <f>IF(ISERROR(FIND("is proportional to the square root ",$M46,1)),0,1)</f>
        <v>0</v>
      </c>
      <c r="U46" s="28">
        <f>IF(ISERROR(FIND("depends on the sound level",$M46,1)),0,-1)</f>
        <v>0</v>
      </c>
      <c r="V46" s="26">
        <f>SUM(N46:U46)</f>
        <v>-1</v>
      </c>
      <c r="W46" s="24" t="s">
        <v>1205</v>
      </c>
      <c r="X46" s="28">
        <f>IF(ISERROR(FIND("power level doubles",$W46,1)),0,-1)</f>
        <v>0</v>
      </c>
      <c r="Y46" s="28">
        <f>IF(ISERROR(FIND("power level increases by 6 dB",$W46,1)),0,-1)</f>
        <v>0</v>
      </c>
      <c r="Z46" s="28">
        <f>IF(ISERROR(FIND("power level increases by 3 dB",$W46,1)),0,1)</f>
        <v>1</v>
      </c>
      <c r="AA46" s="28">
        <f>IF(ISERROR(FIND("by the listener doubles",$W46,1)),0,-1)</f>
        <v>0</v>
      </c>
      <c r="AB46" s="28">
        <f>IF(ISERROR(FIND("by a factor 1.41",$W46,1)),0,1)</f>
        <v>0</v>
      </c>
      <c r="AC46" s="26">
        <f>SUM(X46:AB46)</f>
        <v>1</v>
      </c>
      <c r="AD46" s="25" t="s">
        <v>1207</v>
      </c>
      <c r="AE46" s="26">
        <f>IF(EXACT(AD46,"25 dB"),1,IF(AD46="",0,-1))</f>
        <v>1</v>
      </c>
      <c r="AF46" s="24" t="s">
        <v>1199</v>
      </c>
      <c r="AG46" s="26">
        <f>IF(EXACT(AF46,"2 Pa"),1,IF(AF46="",0,-1))</f>
        <v>1</v>
      </c>
      <c r="AH46" s="24" t="s">
        <v>1200</v>
      </c>
      <c r="AI46" s="30">
        <f>20*LOG10((3+K46)/0.00002)</f>
        <v>113.97940008672037</v>
      </c>
      <c r="AJ46" s="26">
        <f>IF(AH46="",0,IF(EXACT(RIGHT(AH46,2),"dB"),IF(ABS(VALUE(LEFT(AH46,FIND(" ",AH46,1)))-AI46)&lt;=0.5,1,-1),-1))</f>
        <v>1</v>
      </c>
      <c r="AK46" s="24" t="s">
        <v>1201</v>
      </c>
      <c r="AL46" s="30">
        <f>10*LOG10(10^((80+J46)/10)+10^((78+I46)/10))</f>
        <v>88.1244260279434</v>
      </c>
      <c r="AM46" s="26">
        <f>IF(AK46="",0,IF(EXACT(RIGHT(AK46,2),"dB"),IF(ABS(VALUE(LEFT(AK46,FIND(" ",AK46,1)))-AL46)&lt;=0.5,1,-1),-1))</f>
        <v>1</v>
      </c>
      <c r="AN46" s="24" t="s">
        <v>1202</v>
      </c>
      <c r="AO46" s="28" t="str">
        <f>TEXT(78+K46-16.1,"0.0")</f>
        <v>68.9</v>
      </c>
      <c r="AP46" s="26">
        <f>IF(AN46="",0,IF(EXACT(RIGHT(AN46,5),"dB(A)"),IF(ABS(VALUE(LEFT(AN46,FIND(" ",AN46,1)))-AO46)&lt;=0.5,1,-1),-1))</f>
        <v>1</v>
      </c>
      <c r="AQ46" s="24" t="s">
        <v>1203</v>
      </c>
      <c r="AR46" s="28">
        <f>60+I46-0.5</f>
        <v>65.5</v>
      </c>
      <c r="AS46" s="26">
        <f>IF(AQ46="",0,IF(EXACT(RIGHT(AQ46,5),"dB(A)"),IF(ABS(VALUE(LEFT(AQ46,FIND(" ",AQ46,1)))-AR46)&lt;=0.5,1,-1),-1))</f>
        <v>-1</v>
      </c>
      <c r="AT46" s="24" t="s">
        <v>1204</v>
      </c>
      <c r="AU46" s="31">
        <f>0.00002*10^((80+J46)/20)</f>
        <v>0.39905246299377589</v>
      </c>
      <c r="AV46" s="31">
        <f>AU46/400</f>
        <v>9.9763115748443968E-4</v>
      </c>
      <c r="AW46" s="31">
        <f>AU46*AV46</f>
        <v>3.9810717055349719E-4</v>
      </c>
      <c r="AX46" s="31">
        <f>AW46/340</f>
        <v>1.1709034428044036E-6</v>
      </c>
      <c r="AY46" s="26">
        <f>IF(AT46="",0,-1)</f>
        <v>-1</v>
      </c>
      <c r="AZ46" s="32">
        <f>L46+V46+AC46+AE46+AG46+AJ46+AM46+AP46+AS46+AY46</f>
        <v>5</v>
      </c>
    </row>
    <row r="47" spans="1:52" ht="15.75" customHeight="1">
      <c r="A47" s="22">
        <v>46</v>
      </c>
      <c r="B47" s="23">
        <v>41922.754339664352</v>
      </c>
      <c r="C47" s="24" t="s">
        <v>827</v>
      </c>
      <c r="D47" s="25"/>
      <c r="E47" s="25">
        <v>240116</v>
      </c>
      <c r="F47" s="25">
        <f>INT(E47/100000)</f>
        <v>2</v>
      </c>
      <c r="G47" s="25">
        <f>INT(($E47-100000*F47)/10000)</f>
        <v>4</v>
      </c>
      <c r="H47" s="25">
        <f>INT(($E47-100000*F47-10000*G47)/1000)</f>
        <v>0</v>
      </c>
      <c r="I47" s="25">
        <f>INT(($E47-100000*$F47-10000*$G47-1000*$H47)/100)</f>
        <v>1</v>
      </c>
      <c r="J47" s="25">
        <f>INT(($E47-100000*$F47-10000*$G47-1000*$H47-100*$I47)/10)</f>
        <v>1</v>
      </c>
      <c r="K47" s="25">
        <f>INT(($E47-100000*$F47-10000*$G47-1000*$H47-100*$I47-10*$J47))</f>
        <v>6</v>
      </c>
      <c r="L47" s="26">
        <v>2</v>
      </c>
      <c r="M47" s="24" t="s">
        <v>834</v>
      </c>
      <c r="N47" s="28">
        <f>IF(ISERROR(FIND("larger than the sound intensity level",M47,1)),0,-1)</f>
        <v>-1</v>
      </c>
      <c r="O47" s="28">
        <f>IF(ISERROR(FIND("are always equal",$M47,1)),0,-1)</f>
        <v>0</v>
      </c>
      <c r="P47" s="28">
        <f>IF(ISERROR(FIND("is always smaller or equal than the sound energy density level",$M47,1)),0,1)</f>
        <v>1</v>
      </c>
      <c r="Q47" s="28">
        <f>IF(ISERROR(FIND("is the energetic average beween",$M47,1)),0,1)</f>
        <v>0</v>
      </c>
      <c r="R47" s="28">
        <f>IF(ISERROR(FIND("is constant (340 m/s)",$M47,1)),0,-1)</f>
        <v>0</v>
      </c>
      <c r="S47" s="28">
        <f>IF(ISERROR(FIND("is proportional to the temperature",$M47,1)),0,-1)</f>
        <v>-1</v>
      </c>
      <c r="T47" s="28">
        <f>IF(ISERROR(FIND("is proportional to the square root ",$M47,1)),0,1)</f>
        <v>0</v>
      </c>
      <c r="U47" s="28">
        <f>IF(ISERROR(FIND("depends on the sound level",$M47,1)),0,-1)</f>
        <v>0</v>
      </c>
      <c r="V47" s="26">
        <f>SUM(N47:U47)</f>
        <v>-1</v>
      </c>
      <c r="W47" s="24" t="s">
        <v>833</v>
      </c>
      <c r="X47" s="28">
        <f>IF(ISERROR(FIND("power level doubles",$W47,1)),0,-1)</f>
        <v>0</v>
      </c>
      <c r="Y47" s="28">
        <f>IF(ISERROR(FIND("power level increases by 6 dB",$W47,1)),0,-1)</f>
        <v>0</v>
      </c>
      <c r="Z47" s="28">
        <f>IF(ISERROR(FIND("power level increases by 3 dB",$W47,1)),0,1)</f>
        <v>1</v>
      </c>
      <c r="AA47" s="28">
        <f>IF(ISERROR(FIND("by the listener doubles",$W47,1)),0,-1)</f>
        <v>-1</v>
      </c>
      <c r="AB47" s="28">
        <f>IF(ISERROR(FIND("by a factor 1.41",$W47,1)),0,1)</f>
        <v>0</v>
      </c>
      <c r="AC47" s="26">
        <f>SUM(X47:AB47)</f>
        <v>0</v>
      </c>
      <c r="AD47" s="25" t="s">
        <v>835</v>
      </c>
      <c r="AE47" s="26">
        <f>IF(EXACT(AD47,"25 dB"),1,IF(AD47="",0,-1))</f>
        <v>-1</v>
      </c>
      <c r="AF47" s="24" t="s">
        <v>828</v>
      </c>
      <c r="AG47" s="26">
        <f>IF(EXACT(AF47,"2 Pa"),1,IF(AF47="",0,-1))</f>
        <v>1</v>
      </c>
      <c r="AH47" s="24" t="s">
        <v>829</v>
      </c>
      <c r="AI47" s="30">
        <f>20*LOG10((3+K47)/0.00002)</f>
        <v>113.06425027550688</v>
      </c>
      <c r="AJ47" s="26">
        <f>IF(AH47="",0,IF(EXACT(RIGHT(AH47,2),"dB"),IF(ABS(VALUE(LEFT(AH47,FIND(" ",AH47,1)))-AI47)&lt;=0.5,1,-1),-1))</f>
        <v>1</v>
      </c>
      <c r="AK47" s="24" t="s">
        <v>830</v>
      </c>
      <c r="AL47" s="30">
        <f>10*LOG10(10^((80+J47)/10)+10^((78+I47)/10))</f>
        <v>83.1244260279434</v>
      </c>
      <c r="AM47" s="26">
        <f>IF(AK47="",0,IF(EXACT(RIGHT(AK47,2),"dB"),IF(ABS(VALUE(LEFT(AK47,FIND(" ",AK47,1)))-AL47)&lt;=0.5,1,-1),-1))</f>
        <v>1</v>
      </c>
      <c r="AN47" s="24" t="s">
        <v>831</v>
      </c>
      <c r="AO47" s="28" t="str">
        <f>TEXT(78+K47-16.1,"0.0")</f>
        <v>67.9</v>
      </c>
      <c r="AP47" s="26">
        <f>IF(AN47="",0,IF(EXACT(RIGHT(AN47,5),"dB(A)"),IF(ABS(VALUE(LEFT(AN47,FIND(" ",AN47,1)))-AO47)&lt;=0.5,1,-1),-1))</f>
        <v>1</v>
      </c>
      <c r="AQ47" s="24" t="s">
        <v>832</v>
      </c>
      <c r="AR47" s="28">
        <f>60+I47-0.5</f>
        <v>60.5</v>
      </c>
      <c r="AS47" s="26">
        <f>IF(AQ47="",0,IF(EXACT(RIGHT(AQ47,5),"dB(A)"),IF(ABS(VALUE(LEFT(AQ47,FIND(" ",AQ47,1)))-AR47)&lt;=0.5,1,-1),-1))</f>
        <v>1</v>
      </c>
      <c r="AT47" s="31"/>
      <c r="AU47" s="31">
        <f>0.00002*10^((80+J47)/20)</f>
        <v>0.2244036908603928</v>
      </c>
      <c r="AV47" s="31">
        <f>AU47/400</f>
        <v>5.6100922715098195E-4</v>
      </c>
      <c r="AW47" s="31">
        <f>AU47*AV47</f>
        <v>1.2589254117941682E-4</v>
      </c>
      <c r="AX47" s="31">
        <f>AW47/340</f>
        <v>3.7027217993946124E-7</v>
      </c>
      <c r="AY47" s="26">
        <f>IF(AT47="",0,-1)</f>
        <v>0</v>
      </c>
      <c r="AZ47" s="32">
        <f>L47+V47+AC47+AE47+AG47+AJ47+AM47+AP47+AS47+AY47</f>
        <v>5</v>
      </c>
    </row>
    <row r="48" spans="1:52" ht="15.75" customHeight="1">
      <c r="A48" s="22">
        <v>47</v>
      </c>
      <c r="B48" s="23">
        <v>41922.754644097222</v>
      </c>
      <c r="C48" s="29" t="s">
        <v>1276</v>
      </c>
      <c r="D48" s="33">
        <v>1</v>
      </c>
      <c r="E48" s="25">
        <v>239523</v>
      </c>
      <c r="F48" s="25">
        <f>INT(E48/100000)</f>
        <v>2</v>
      </c>
      <c r="G48" s="25">
        <f>INT(($E48-100000*F48)/10000)</f>
        <v>3</v>
      </c>
      <c r="H48" s="25">
        <f>INT(($E48-100000*F48-10000*G48)/1000)</f>
        <v>9</v>
      </c>
      <c r="I48" s="25">
        <f>INT(($E48-100000*$F48-10000*$G48-1000*$H48)/100)</f>
        <v>5</v>
      </c>
      <c r="J48" s="25">
        <f>INT(($E48-100000*$F48-10000*$G48-1000*$H48-100*$I48)/10)</f>
        <v>2</v>
      </c>
      <c r="K48" s="25">
        <f>INT(($E48-100000*$F48-10000*$G48-1000*$H48-100*$I48-10*$J48))</f>
        <v>3</v>
      </c>
      <c r="L48" s="26">
        <v>2</v>
      </c>
      <c r="M48" s="24" t="s">
        <v>1284</v>
      </c>
      <c r="N48" s="28">
        <f>IF(ISERROR(FIND("larger than the sound intensity level",M48,1)),0,-1)</f>
        <v>-1</v>
      </c>
      <c r="O48" s="28">
        <f>IF(ISERROR(FIND("are always equal",$M48,1)),0,-1)</f>
        <v>0</v>
      </c>
      <c r="P48" s="28">
        <f>IF(ISERROR(FIND("is always smaller or equal than the sound energy density level",$M48,1)),0,1)</f>
        <v>1</v>
      </c>
      <c r="Q48" s="28">
        <f>IF(ISERROR(FIND("is the energetic average beween",$M48,1)),0,1)</f>
        <v>0</v>
      </c>
      <c r="R48" s="28">
        <f>IF(ISERROR(FIND("is constant (340 m/s)",$M48,1)),0,-1)</f>
        <v>0</v>
      </c>
      <c r="S48" s="28">
        <f>IF(ISERROR(FIND("is proportional to the temperature",$M48,1)),0,-1)</f>
        <v>-1</v>
      </c>
      <c r="T48" s="28">
        <f>IF(ISERROR(FIND("is proportional to the square root ",$M48,1)),0,1)</f>
        <v>0</v>
      </c>
      <c r="U48" s="28">
        <f>IF(ISERROR(FIND("depends on the sound level",$M48,1)),0,-1)</f>
        <v>0</v>
      </c>
      <c r="V48" s="26">
        <f>SUM(N48:U48)</f>
        <v>-1</v>
      </c>
      <c r="W48" s="24" t="s">
        <v>1283</v>
      </c>
      <c r="X48" s="28">
        <f>IF(ISERROR(FIND("power level doubles",$W48,1)),0,-1)</f>
        <v>0</v>
      </c>
      <c r="Y48" s="28">
        <f>IF(ISERROR(FIND("power level increases by 6 dB",$W48,1)),0,-1)</f>
        <v>0</v>
      </c>
      <c r="Z48" s="28">
        <f>IF(ISERROR(FIND("power level increases by 3 dB",$W48,1)),0,1)</f>
        <v>1</v>
      </c>
      <c r="AA48" s="28">
        <f>IF(ISERROR(FIND("by the listener doubles",$W48,1)),0,-1)</f>
        <v>0</v>
      </c>
      <c r="AB48" s="28">
        <f>IF(ISERROR(FIND("by a factor 1.41",$W48,1)),0,1)</f>
        <v>0</v>
      </c>
      <c r="AC48" s="26">
        <f>SUM(X48:AB48)</f>
        <v>1</v>
      </c>
      <c r="AD48" s="25" t="s">
        <v>1285</v>
      </c>
      <c r="AE48" s="26">
        <f>IF(EXACT(AD48,"25 dB"),1,IF(AD48="",0,-1))</f>
        <v>1</v>
      </c>
      <c r="AF48" s="24" t="s">
        <v>1277</v>
      </c>
      <c r="AG48" s="26">
        <f>IF(EXACT(AF48,"2 Pa"),1,IF(AF48="",0,-1))</f>
        <v>1</v>
      </c>
      <c r="AH48" s="24" t="s">
        <v>1278</v>
      </c>
      <c r="AI48" s="30">
        <f>20*LOG10((3+K48)/0.00002)</f>
        <v>109.54242509439325</v>
      </c>
      <c r="AJ48" s="26">
        <f>IF(AH48="",0,IF(EXACT(RIGHT(AH48,2),"dB"),IF(ABS(VALUE(LEFT(AH48,FIND(" ",AH48,1)))-AI48)&lt;=0.5,1,-1),-1))</f>
        <v>1</v>
      </c>
      <c r="AK48" s="24" t="s">
        <v>1279</v>
      </c>
      <c r="AL48" s="30">
        <f>10*LOG10(10^((80+J48)/10)+10^((78+I48)/10))</f>
        <v>85.539018910438671</v>
      </c>
      <c r="AM48" s="26">
        <f>IF(AK48="",0,IF(EXACT(RIGHT(AK48,2),"dB"),IF(ABS(VALUE(LEFT(AK48,FIND(" ",AK48,1)))-AL48)&lt;=0.5,1,-1),-1))</f>
        <v>1</v>
      </c>
      <c r="AN48" s="24" t="s">
        <v>1280</v>
      </c>
      <c r="AO48" s="28" t="str">
        <f>TEXT(78+K48-16.1,"0.0")</f>
        <v>64.9</v>
      </c>
      <c r="AP48" s="26">
        <f>IF(AN48="",0,IF(EXACT(RIGHT(AN48,5),"dB(A)"),IF(ABS(VALUE(LEFT(AN48,FIND(" ",AN48,1)))-AO48)&lt;=0.5,1,-1),-1))</f>
        <v>-1</v>
      </c>
      <c r="AQ48" s="24" t="s">
        <v>1281</v>
      </c>
      <c r="AR48" s="28">
        <f>60+I48-0.5</f>
        <v>64.5</v>
      </c>
      <c r="AS48" s="26">
        <f>IF(AQ48="",0,IF(EXACT(RIGHT(AQ48,5),"dB(A)"),IF(ABS(VALUE(LEFT(AQ48,FIND(" ",AQ48,1)))-AR48)&lt;=0.5,1,-1),-1))</f>
        <v>-1</v>
      </c>
      <c r="AT48" s="24" t="s">
        <v>1282</v>
      </c>
      <c r="AU48" s="31">
        <f>0.00002*10^((80+J48)/20)</f>
        <v>0.25178508235883346</v>
      </c>
      <c r="AV48" s="31">
        <f>AU48/400</f>
        <v>6.2946270589708364E-4</v>
      </c>
      <c r="AW48" s="31">
        <f>AU48*AV48</f>
        <v>1.5848931924611136E-4</v>
      </c>
      <c r="AX48" s="31">
        <f>AW48/340</f>
        <v>4.6614505660620987E-7</v>
      </c>
      <c r="AY48" s="26">
        <v>1</v>
      </c>
      <c r="AZ48" s="32">
        <f>L48+V48+AC48+AE48+AG48+AJ48+AM48+AP48+AS48+AY48</f>
        <v>5</v>
      </c>
    </row>
    <row r="49" spans="1:52" ht="15.75" customHeight="1">
      <c r="A49" s="22">
        <v>48</v>
      </c>
      <c r="B49" s="23">
        <v>41922.754860057867</v>
      </c>
      <c r="C49" s="29" t="s">
        <v>1316</v>
      </c>
      <c r="D49" s="33">
        <v>1</v>
      </c>
      <c r="E49" s="25">
        <v>234814</v>
      </c>
      <c r="F49" s="25">
        <f>INT(E49/100000)</f>
        <v>2</v>
      </c>
      <c r="G49" s="25">
        <f>INT(($E49-100000*F49)/10000)</f>
        <v>3</v>
      </c>
      <c r="H49" s="25">
        <f>INT(($E49-100000*F49-10000*G49)/1000)</f>
        <v>4</v>
      </c>
      <c r="I49" s="25">
        <f>INT(($E49-100000*$F49-10000*$G49-1000*$H49)/100)</f>
        <v>8</v>
      </c>
      <c r="J49" s="25">
        <f>INT(($E49-100000*$F49-10000*$G49-1000*$H49-100*$I49)/10)</f>
        <v>1</v>
      </c>
      <c r="K49" s="25">
        <f>INT(($E49-100000*$F49-10000*$G49-1000*$H49-100*$I49-10*$J49))</f>
        <v>4</v>
      </c>
      <c r="L49" s="26">
        <v>2</v>
      </c>
      <c r="M49" s="24" t="s">
        <v>1323</v>
      </c>
      <c r="N49" s="28">
        <f>IF(ISERROR(FIND("larger than the sound intensity level",M49,1)),0,-1)</f>
        <v>-1</v>
      </c>
      <c r="O49" s="28">
        <f>IF(ISERROR(FIND("are always equal",$M49,1)),0,-1)</f>
        <v>0</v>
      </c>
      <c r="P49" s="28">
        <f>IF(ISERROR(FIND("is always smaller or equal than the sound energy density level",$M49,1)),0,1)</f>
        <v>1</v>
      </c>
      <c r="Q49" s="28">
        <f>IF(ISERROR(FIND("is the energetic average beween",$M49,1)),0,1)</f>
        <v>0</v>
      </c>
      <c r="R49" s="28">
        <f>IF(ISERROR(FIND("is constant (340 m/s)",$M49,1)),0,-1)</f>
        <v>0</v>
      </c>
      <c r="S49" s="28">
        <f>IF(ISERROR(FIND("is proportional to the temperature",$M49,1)),0,-1)</f>
        <v>-1</v>
      </c>
      <c r="T49" s="28">
        <f>IF(ISERROR(FIND("is proportional to the square root ",$M49,1)),0,1)</f>
        <v>0</v>
      </c>
      <c r="U49" s="28">
        <f>IF(ISERROR(FIND("depends on the sound level",$M49,1)),0,-1)</f>
        <v>0</v>
      </c>
      <c r="V49" s="26">
        <f>SUM(N49:U49)</f>
        <v>-1</v>
      </c>
      <c r="W49" s="24" t="s">
        <v>1322</v>
      </c>
      <c r="X49" s="28">
        <f>IF(ISERROR(FIND("power level doubles",$W49,1)),0,-1)</f>
        <v>0</v>
      </c>
      <c r="Y49" s="28">
        <f>IF(ISERROR(FIND("power level increases by 6 dB",$W49,1)),0,-1)</f>
        <v>0</v>
      </c>
      <c r="Z49" s="28">
        <f>IF(ISERROR(FIND("power level increases by 3 dB",$W49,1)),0,1)</f>
        <v>1</v>
      </c>
      <c r="AA49" s="28">
        <f>IF(ISERROR(FIND("by the listener doubles",$W49,1)),0,-1)</f>
        <v>-1</v>
      </c>
      <c r="AB49" s="28">
        <f>IF(ISERROR(FIND("by a factor 1.41",$W49,1)),0,1)</f>
        <v>0</v>
      </c>
      <c r="AC49" s="26">
        <f>SUM(X49:AB49)</f>
        <v>0</v>
      </c>
      <c r="AD49" s="25" t="s">
        <v>1324</v>
      </c>
      <c r="AE49" s="26">
        <f>IF(EXACT(AD49,"25 dB"),1,IF(AD49="",0,-1))</f>
        <v>-1</v>
      </c>
      <c r="AF49" s="24" t="s">
        <v>1317</v>
      </c>
      <c r="AG49" s="26">
        <f>IF(EXACT(AF49,"2 Pa"),1,IF(AF49="",0,-1))</f>
        <v>1</v>
      </c>
      <c r="AH49" s="24" t="s">
        <v>1318</v>
      </c>
      <c r="AI49" s="30">
        <f>20*LOG10((3+K49)/0.00002)</f>
        <v>110.88136088700551</v>
      </c>
      <c r="AJ49" s="26">
        <f>IF(AH49="",0,IF(EXACT(RIGHT(AH49,2),"dB"),IF(ABS(VALUE(LEFT(AH49,FIND(" ",AH49,1)))-AI49)&lt;=0.5,1,-1),-1))</f>
        <v>1</v>
      </c>
      <c r="AK49" s="24" t="s">
        <v>1319</v>
      </c>
      <c r="AL49" s="30">
        <f>10*LOG10(10^((80+J49)/10)+10^((78+I49)/10))</f>
        <v>87.193310480660941</v>
      </c>
      <c r="AM49" s="26">
        <f>IF(AK49="",0,IF(EXACT(RIGHT(AK49,2),"dB"),IF(ABS(VALUE(LEFT(AK49,FIND(" ",AK49,1)))-AL49)&lt;=0.5,1,-1),-1))</f>
        <v>1</v>
      </c>
      <c r="AN49" s="24" t="s">
        <v>1320</v>
      </c>
      <c r="AO49" s="28" t="str">
        <f>TEXT(78+K49-16.1,"0.0")</f>
        <v>65.9</v>
      </c>
      <c r="AP49" s="26">
        <f>IF(AN49="",0,IF(EXACT(RIGHT(AN49,5),"dB(A)"),IF(ABS(VALUE(LEFT(AN49,FIND(" ",AN49,1)))-AO49)&lt;=0.5,1,-1),-1))</f>
        <v>1</v>
      </c>
      <c r="AQ49" s="24" t="s">
        <v>1321</v>
      </c>
      <c r="AR49" s="28">
        <f>60+I49-0.5</f>
        <v>67.5</v>
      </c>
      <c r="AS49" s="26">
        <f>IF(AQ49="",0,IF(EXACT(RIGHT(AQ49,5),"dB(A)"),IF(ABS(VALUE(LEFT(AQ49,FIND(" ",AQ49,1)))-AR49)&lt;=0.5,1,-1),-1))</f>
        <v>1</v>
      </c>
      <c r="AT49" s="31"/>
      <c r="AU49" s="31">
        <f>0.00002*10^((80+J49)/20)</f>
        <v>0.2244036908603928</v>
      </c>
      <c r="AV49" s="31">
        <f>AU49/400</f>
        <v>5.6100922715098195E-4</v>
      </c>
      <c r="AW49" s="31">
        <f>AU49*AV49</f>
        <v>1.2589254117941682E-4</v>
      </c>
      <c r="AX49" s="31">
        <f>AW49/340</f>
        <v>3.7027217993946124E-7</v>
      </c>
      <c r="AY49" s="26">
        <f>IF(AT49="",0,-1)</f>
        <v>0</v>
      </c>
      <c r="AZ49" s="32">
        <f>L49+V49+AC49+AE49+AG49+AJ49+AM49+AP49+AS49+AY49</f>
        <v>5</v>
      </c>
    </row>
    <row r="50" spans="1:52" ht="15.75" customHeight="1">
      <c r="A50" s="22">
        <v>49</v>
      </c>
      <c r="B50" s="23">
        <v>41922.755029687498</v>
      </c>
      <c r="C50" s="29" t="s">
        <v>1335</v>
      </c>
      <c r="D50" s="33">
        <v>1</v>
      </c>
      <c r="E50" s="25">
        <v>239611</v>
      </c>
      <c r="F50" s="25">
        <f>INT(E50/100000)</f>
        <v>2</v>
      </c>
      <c r="G50" s="25">
        <f>INT(($E50-100000*F50)/10000)</f>
        <v>3</v>
      </c>
      <c r="H50" s="25">
        <f>INT(($E50-100000*F50-10000*G50)/1000)</f>
        <v>9</v>
      </c>
      <c r="I50" s="25">
        <f>INT(($E50-100000*$F50-10000*$G50-1000*$H50)/100)</f>
        <v>6</v>
      </c>
      <c r="J50" s="25">
        <f>INT(($E50-100000*$F50-10000*$G50-1000*$H50-100*$I50)/10)</f>
        <v>1</v>
      </c>
      <c r="K50" s="25">
        <f>INT(($E50-100000*$F50-10000*$G50-1000*$H50-100*$I50-10*$J50))</f>
        <v>1</v>
      </c>
      <c r="L50" s="26">
        <v>2</v>
      </c>
      <c r="M50" s="24" t="s">
        <v>1342</v>
      </c>
      <c r="N50" s="28">
        <f>IF(ISERROR(FIND("larger than the sound intensity level",M50,1)),0,-1)</f>
        <v>-1</v>
      </c>
      <c r="O50" s="28">
        <f>IF(ISERROR(FIND("are always equal",$M50,1)),0,-1)</f>
        <v>0</v>
      </c>
      <c r="P50" s="28">
        <f>IF(ISERROR(FIND("is always smaller or equal than the sound energy density level",$M50,1)),0,1)</f>
        <v>1</v>
      </c>
      <c r="Q50" s="28">
        <f>IF(ISERROR(FIND("is the energetic average beween",$M50,1)),0,1)</f>
        <v>0</v>
      </c>
      <c r="R50" s="28">
        <f>IF(ISERROR(FIND("is constant (340 m/s)",$M50,1)),0,-1)</f>
        <v>-1</v>
      </c>
      <c r="S50" s="28">
        <f>IF(ISERROR(FIND("is proportional to the temperature",$M50,1)),0,-1)</f>
        <v>0</v>
      </c>
      <c r="T50" s="28">
        <f>IF(ISERROR(FIND("is proportional to the square root ",$M50,1)),0,1)</f>
        <v>1</v>
      </c>
      <c r="U50" s="28">
        <f>IF(ISERROR(FIND("depends on the sound level",$M50,1)),0,-1)</f>
        <v>0</v>
      </c>
      <c r="V50" s="26">
        <f>SUM(N50:U50)</f>
        <v>0</v>
      </c>
      <c r="W50" s="24" t="s">
        <v>1341</v>
      </c>
      <c r="X50" s="28">
        <f>IF(ISERROR(FIND("power level doubles",$W50,1)),0,-1)</f>
        <v>0</v>
      </c>
      <c r="Y50" s="28">
        <f>IF(ISERROR(FIND("power level increases by 6 dB",$W50,1)),0,-1)</f>
        <v>0</v>
      </c>
      <c r="Z50" s="28">
        <f>IF(ISERROR(FIND("power level increases by 3 dB",$W50,1)),0,1)</f>
        <v>1</v>
      </c>
      <c r="AA50" s="28">
        <f>IF(ISERROR(FIND("by the listener doubles",$W50,1)),0,-1)</f>
        <v>0</v>
      </c>
      <c r="AB50" s="28">
        <f>IF(ISERROR(FIND("by a factor 1.41",$W50,1)),0,1)</f>
        <v>0</v>
      </c>
      <c r="AC50" s="26">
        <f>SUM(X50:AB50)</f>
        <v>1</v>
      </c>
      <c r="AD50" s="25" t="s">
        <v>1343</v>
      </c>
      <c r="AE50" s="26">
        <f>IF(EXACT(AD50,"25 dB"),1,IF(AD50="",0,-1))</f>
        <v>1</v>
      </c>
      <c r="AF50" s="24" t="s">
        <v>1336</v>
      </c>
      <c r="AG50" s="26">
        <f>IF(EXACT(AF50,"2 Pa"),1,IF(AF50="",0,-1))</f>
        <v>1</v>
      </c>
      <c r="AH50" s="24" t="s">
        <v>1337</v>
      </c>
      <c r="AI50" s="30">
        <f>20*LOG10((3+K50)/0.00002)</f>
        <v>106.02059991327963</v>
      </c>
      <c r="AJ50" s="26">
        <f>IF(AH50="",0,IF(EXACT(RIGHT(AH50,2),"dB"),IF(ABS(VALUE(LEFT(AH50,FIND(" ",AH50,1)))-AI50)&lt;=0.5,1,-1),-1))</f>
        <v>1</v>
      </c>
      <c r="AK50" s="24" t="s">
        <v>1338</v>
      </c>
      <c r="AL50" s="30">
        <f>10*LOG10(10^((80+J50)/10)+10^((78+I50)/10))</f>
        <v>85.764348624364857</v>
      </c>
      <c r="AM50" s="26">
        <f>IF(AK50="",0,IF(EXACT(RIGHT(AK50,2),"dB"),IF(ABS(VALUE(LEFT(AK50,FIND(" ",AK50,1)))-AL50)&lt;=0.5,1,-1),-1))</f>
        <v>1</v>
      </c>
      <c r="AN50" s="24" t="s">
        <v>1339</v>
      </c>
      <c r="AO50" s="28" t="str">
        <f>TEXT(78+K50-16.1,"0.0")</f>
        <v>62.9</v>
      </c>
      <c r="AP50" s="26">
        <f>IF(AN50="",0,IF(EXACT(RIGHT(AN50,5),"dB(A)"),IF(ABS(VALUE(LEFT(AN50,FIND(" ",AN50,1)))-AO50)&lt;=0.5,1,-1),-1))</f>
        <v>-1</v>
      </c>
      <c r="AQ50" s="31"/>
      <c r="AR50" s="28">
        <f>60+I50-0.5</f>
        <v>65.5</v>
      </c>
      <c r="AS50" s="26">
        <f>IF(AQ50="",0,IF(EXACT(RIGHT(AQ50,5),"dB(A)"),IF(ABS(VALUE(LEFT(AQ50,FIND(" ",AQ50,1)))-AR50)&lt;=0.5,1,-1),-1))</f>
        <v>0</v>
      </c>
      <c r="AT50" s="24" t="s">
        <v>1340</v>
      </c>
      <c r="AU50" s="31">
        <f>0.00002*10^((80+J50)/20)</f>
        <v>0.2244036908603928</v>
      </c>
      <c r="AV50" s="31">
        <f>AU50/400</f>
        <v>5.6100922715098195E-4</v>
      </c>
      <c r="AW50" s="31">
        <f>AU50*AV50</f>
        <v>1.2589254117941682E-4</v>
      </c>
      <c r="AX50" s="31">
        <f>AW50/340</f>
        <v>3.7027217993946124E-7</v>
      </c>
      <c r="AY50" s="26">
        <f>IF(AT50="",0,-1)</f>
        <v>-1</v>
      </c>
      <c r="AZ50" s="32">
        <f>L50+V50+AC50+AE50+AG50+AJ50+AM50+AP50+AS50+AY50</f>
        <v>5</v>
      </c>
    </row>
    <row r="51" spans="1:52" ht="15.75" customHeight="1">
      <c r="A51" s="22">
        <v>50</v>
      </c>
      <c r="B51" s="23">
        <v>41922.756057511571</v>
      </c>
      <c r="C51" s="29" t="s">
        <v>1423</v>
      </c>
      <c r="D51" s="33">
        <v>1</v>
      </c>
      <c r="E51" s="25">
        <v>240230</v>
      </c>
      <c r="F51" s="25">
        <f>INT(E51/100000)</f>
        <v>2</v>
      </c>
      <c r="G51" s="25">
        <f>INT(($E51-100000*F51)/10000)</f>
        <v>4</v>
      </c>
      <c r="H51" s="25">
        <f>INT(($E51-100000*F51-10000*G51)/1000)</f>
        <v>0</v>
      </c>
      <c r="I51" s="25">
        <f>INT(($E51-100000*$F51-10000*$G51-1000*$H51)/100)</f>
        <v>2</v>
      </c>
      <c r="J51" s="25">
        <f>INT(($E51-100000*$F51-10000*$G51-1000*$H51-100*$I51)/10)</f>
        <v>3</v>
      </c>
      <c r="K51" s="25">
        <f>INT(($E51-100000*$F51-10000*$G51-1000*$H51-100*$I51-10*$J51))</f>
        <v>0</v>
      </c>
      <c r="L51" s="26">
        <v>2</v>
      </c>
      <c r="M51" s="24" t="s">
        <v>1431</v>
      </c>
      <c r="N51" s="28">
        <f>IF(ISERROR(FIND("larger than the sound intensity level",M51,1)),0,-1)</f>
        <v>-1</v>
      </c>
      <c r="O51" s="28">
        <f>IF(ISERROR(FIND("are always equal",$M51,1)),0,-1)</f>
        <v>0</v>
      </c>
      <c r="P51" s="28">
        <f>IF(ISERROR(FIND("is always smaller or equal than the sound energy density level",$M51,1)),0,1)</f>
        <v>1</v>
      </c>
      <c r="Q51" s="28">
        <f>IF(ISERROR(FIND("is the energetic average beween",$M51,1)),0,1)</f>
        <v>0</v>
      </c>
      <c r="R51" s="28">
        <f>IF(ISERROR(FIND("is constant (340 m/s)",$M51,1)),0,-1)</f>
        <v>-1</v>
      </c>
      <c r="S51" s="28">
        <f>IF(ISERROR(FIND("is proportional to the temperature",$M51,1)),0,-1)</f>
        <v>0</v>
      </c>
      <c r="T51" s="28">
        <f>IF(ISERROR(FIND("is proportional to the square root ",$M51,1)),0,1)</f>
        <v>1</v>
      </c>
      <c r="U51" s="28">
        <f>IF(ISERROR(FIND("depends on the sound level",$M51,1)),0,-1)</f>
        <v>0</v>
      </c>
      <c r="V51" s="26">
        <f>SUM(N51:U51)</f>
        <v>0</v>
      </c>
      <c r="W51" s="24" t="s">
        <v>1430</v>
      </c>
      <c r="X51" s="28">
        <f>IF(ISERROR(FIND("power level doubles",$W51,1)),0,-1)</f>
        <v>0</v>
      </c>
      <c r="Y51" s="28">
        <f>IF(ISERROR(FIND("power level increases by 6 dB",$W51,1)),0,-1)</f>
        <v>0</v>
      </c>
      <c r="Z51" s="28">
        <f>IF(ISERROR(FIND("power level increases by 3 dB",$W51,1)),0,1)</f>
        <v>1</v>
      </c>
      <c r="AA51" s="28">
        <f>IF(ISERROR(FIND("by the listener doubles",$W51,1)),0,-1)</f>
        <v>0</v>
      </c>
      <c r="AB51" s="28">
        <f>IF(ISERROR(FIND("by a factor 1.41",$W51,1)),0,1)</f>
        <v>1</v>
      </c>
      <c r="AC51" s="26">
        <f>SUM(X51:AB51)</f>
        <v>2</v>
      </c>
      <c r="AD51" s="25" t="s">
        <v>1432</v>
      </c>
      <c r="AE51" s="26">
        <f>IF(EXACT(AD51,"25 dB"),1,IF(AD51="",0,-1))</f>
        <v>1</v>
      </c>
      <c r="AF51" s="24" t="s">
        <v>1424</v>
      </c>
      <c r="AG51" s="26">
        <f>IF(EXACT(AF51,"2 Pa"),1,IF(AF51="",0,-1))</f>
        <v>1</v>
      </c>
      <c r="AH51" s="24" t="s">
        <v>1425</v>
      </c>
      <c r="AI51" s="30">
        <f>20*LOG10((3+K51)/0.00002)</f>
        <v>103.52182518111363</v>
      </c>
      <c r="AJ51" s="26">
        <f>IF(AH51="",0,IF(EXACT(RIGHT(AH51,2),"dB"),IF(ABS(VALUE(LEFT(AH51,FIND(" ",AH51,1)))-AI51)&lt;=0.5,1,-1),-1))</f>
        <v>1</v>
      </c>
      <c r="AK51" s="24" t="s">
        <v>1426</v>
      </c>
      <c r="AL51" s="30">
        <f>10*LOG10(10^((80+J51)/10)+10^((78+I51)/10))</f>
        <v>84.764348624364857</v>
      </c>
      <c r="AM51" s="26">
        <f>IF(AK51="",0,IF(EXACT(RIGHT(AK51,2),"dB"),IF(ABS(VALUE(LEFT(AK51,FIND(" ",AK51,1)))-AL51)&lt;=0.5,1,-1),-1))</f>
        <v>1</v>
      </c>
      <c r="AN51" s="24" t="s">
        <v>1427</v>
      </c>
      <c r="AO51" s="28" t="str">
        <f>TEXT(78+K51-16.1,"0.0")</f>
        <v>61.9</v>
      </c>
      <c r="AP51" s="26">
        <f>IF(AN51="",0,IF(EXACT(RIGHT(AN51,5),"dB(A)"),IF(ABS(VALUE(LEFT(AN51,FIND(" ",AN51,1)))-AO51)&lt;=0.5,1,-1),-1))</f>
        <v>-1</v>
      </c>
      <c r="AQ51" s="24" t="s">
        <v>1428</v>
      </c>
      <c r="AR51" s="28">
        <f>60+I51-0.5</f>
        <v>61.5</v>
      </c>
      <c r="AS51" s="26">
        <f>IF(AQ51="",0,IF(EXACT(RIGHT(AQ51,5),"dB(A)"),IF(ABS(VALUE(LEFT(AQ51,FIND(" ",AQ51,1)))-AR51)&lt;=0.5,1,-1),-1))</f>
        <v>-1</v>
      </c>
      <c r="AT51" s="24" t="s">
        <v>1429</v>
      </c>
      <c r="AU51" s="31">
        <f>0.00002*10^((80+J51)/20)</f>
        <v>0.28250750892455123</v>
      </c>
      <c r="AV51" s="31">
        <f>AU51/400</f>
        <v>7.0626877231137807E-4</v>
      </c>
      <c r="AW51" s="31">
        <f>AU51*AV51</f>
        <v>1.9952623149688847E-4</v>
      </c>
      <c r="AX51" s="31">
        <f>AW51/340</f>
        <v>5.8684185734378965E-7</v>
      </c>
      <c r="AY51" s="26">
        <f>IF(AT51="",0,-1)</f>
        <v>-1</v>
      </c>
      <c r="AZ51" s="32">
        <f>L51+V51+AC51+AE51+AG51+AJ51+AM51+AP51+AS51+AY51</f>
        <v>5</v>
      </c>
    </row>
    <row r="52" spans="1:52" ht="15.75" customHeight="1">
      <c r="A52" s="22">
        <v>51</v>
      </c>
      <c r="B52" s="23">
        <v>41922.763109837964</v>
      </c>
      <c r="C52" s="29" t="s">
        <v>1579</v>
      </c>
      <c r="D52" s="33">
        <v>1</v>
      </c>
      <c r="E52" s="25">
        <v>233172</v>
      </c>
      <c r="F52" s="25">
        <f>INT(E52/100000)</f>
        <v>2</v>
      </c>
      <c r="G52" s="25">
        <f>INT(($E52-100000*F52)/10000)</f>
        <v>3</v>
      </c>
      <c r="H52" s="25">
        <f>INT(($E52-100000*F52-10000*G52)/1000)</f>
        <v>3</v>
      </c>
      <c r="I52" s="25">
        <f>INT(($E52-100000*$F52-10000*$G52-1000*$H52)/100)</f>
        <v>1</v>
      </c>
      <c r="J52" s="25">
        <f>INT(($E52-100000*$F52-10000*$G52-1000*$H52-100*$I52)/10)</f>
        <v>7</v>
      </c>
      <c r="K52" s="25">
        <f>INT(($E52-100000*$F52-10000*$G52-1000*$H52-100*$I52-10*$J52))</f>
        <v>2</v>
      </c>
      <c r="L52" s="26">
        <v>2</v>
      </c>
      <c r="M52" s="24" t="s">
        <v>1586</v>
      </c>
      <c r="N52" s="28">
        <f>IF(ISERROR(FIND("larger than the sound intensity level",M52,1)),0,-1)</f>
        <v>-1</v>
      </c>
      <c r="O52" s="28">
        <f>IF(ISERROR(FIND("are always equal",$M52,1)),0,-1)</f>
        <v>0</v>
      </c>
      <c r="P52" s="28">
        <f>IF(ISERROR(FIND("is always smaller or equal than the sound energy density level",$M52,1)),0,1)</f>
        <v>1</v>
      </c>
      <c r="Q52" s="28">
        <f>IF(ISERROR(FIND("is the energetic average beween",$M52,1)),0,1)</f>
        <v>0</v>
      </c>
      <c r="R52" s="28">
        <f>IF(ISERROR(FIND("is constant (340 m/s)",$M52,1)),0,-1)</f>
        <v>0</v>
      </c>
      <c r="S52" s="28">
        <f>IF(ISERROR(FIND("is proportional to the temperature",$M52,1)),0,-1)</f>
        <v>-1</v>
      </c>
      <c r="T52" s="28">
        <f>IF(ISERROR(FIND("is proportional to the square root ",$M52,1)),0,1)</f>
        <v>1</v>
      </c>
      <c r="U52" s="28">
        <f>IF(ISERROR(FIND("depends on the sound level",$M52,1)),0,-1)</f>
        <v>0</v>
      </c>
      <c r="V52" s="26">
        <f>SUM(N52:U52)</f>
        <v>0</v>
      </c>
      <c r="W52" s="24" t="s">
        <v>1585</v>
      </c>
      <c r="X52" s="28">
        <f>IF(ISERROR(FIND("power level doubles",$W52,1)),0,-1)</f>
        <v>0</v>
      </c>
      <c r="Y52" s="28">
        <f>IF(ISERROR(FIND("power level increases by 6 dB",$W52,1)),0,-1)</f>
        <v>0</v>
      </c>
      <c r="Z52" s="28">
        <f>IF(ISERROR(FIND("power level increases by 3 dB",$W52,1)),0,1)</f>
        <v>1</v>
      </c>
      <c r="AA52" s="28">
        <f>IF(ISERROR(FIND("by the listener doubles",$W52,1)),0,-1)</f>
        <v>0</v>
      </c>
      <c r="AB52" s="28">
        <f>IF(ISERROR(FIND("by a factor 1.41",$W52,1)),0,1)</f>
        <v>0</v>
      </c>
      <c r="AC52" s="26">
        <f>SUM(X52:AB52)</f>
        <v>1</v>
      </c>
      <c r="AD52" s="25" t="s">
        <v>1587</v>
      </c>
      <c r="AE52" s="26">
        <f>IF(EXACT(AD52,"25 dB"),1,IF(AD52="",0,-1))</f>
        <v>1</v>
      </c>
      <c r="AF52" s="24" t="s">
        <v>1580</v>
      </c>
      <c r="AG52" s="26">
        <f>IF(EXACT(AF52,"2 Pa"),1,IF(AF52="",0,-1))</f>
        <v>-1</v>
      </c>
      <c r="AH52" s="24" t="s">
        <v>1581</v>
      </c>
      <c r="AI52" s="30">
        <f>20*LOG10((3+K52)/0.00002)</f>
        <v>107.95880017344075</v>
      </c>
      <c r="AJ52" s="26">
        <f>IF(AH52="",0,IF(EXACT(RIGHT(AH52,2),"dB"),IF(ABS(VALUE(LEFT(AH52,FIND(" ",AH52,1)))-AI52)&lt;=0.5,1,-1),-1))</f>
        <v>1</v>
      </c>
      <c r="AK52" s="24" t="s">
        <v>1582</v>
      </c>
      <c r="AL52" s="30">
        <f>10*LOG10(10^((80+J52)/10)+10^((78+I52)/10))</f>
        <v>87.638920341433803</v>
      </c>
      <c r="AM52" s="26">
        <f>IF(AK52="",0,IF(EXACT(RIGHT(AK52,2),"dB"),IF(ABS(VALUE(LEFT(AK52,FIND(" ",AK52,1)))-AL52)&lt;=0.5,1,-1),-1))</f>
        <v>1</v>
      </c>
      <c r="AN52" s="24" t="s">
        <v>1583</v>
      </c>
      <c r="AO52" s="28" t="str">
        <f>TEXT(78+K52-16.1,"0.0")</f>
        <v>63.9</v>
      </c>
      <c r="AP52" s="26">
        <f>IF(AN52="",0,IF(EXACT(RIGHT(AN52,5),"dB(A)"),IF(ABS(VALUE(LEFT(AN52,FIND(" ",AN52,1)))-AO52)&lt;=0.5,1,-1),-1))</f>
        <v>1</v>
      </c>
      <c r="AQ52" s="31"/>
      <c r="AR52" s="28">
        <f>60+I52-0.5</f>
        <v>60.5</v>
      </c>
      <c r="AS52" s="26">
        <f>IF(AQ52="",0,IF(EXACT(RIGHT(AQ52,5),"dB(A)"),IF(ABS(VALUE(LEFT(AQ52,FIND(" ",AQ52,1)))-AR52)&lt;=0.5,1,-1),-1))</f>
        <v>0</v>
      </c>
      <c r="AT52" s="24" t="s">
        <v>1584</v>
      </c>
      <c r="AU52" s="31">
        <f>0.00002*10^((80+J52)/20)</f>
        <v>0.44774422771366768</v>
      </c>
      <c r="AV52" s="31">
        <f>AU52/400</f>
        <v>1.1193605692841691E-3</v>
      </c>
      <c r="AW52" s="31">
        <f>AU52*AV52</f>
        <v>5.0118723362727166E-4</v>
      </c>
      <c r="AX52" s="31">
        <f>AW52/340</f>
        <v>1.4740800989037401E-6</v>
      </c>
      <c r="AY52" s="26">
        <f>IF(AT52="",0,-1)</f>
        <v>-1</v>
      </c>
      <c r="AZ52" s="32">
        <f>L52+V52+AC52+AE52+AG52+AJ52+AM52+AP52+AS52+AY52</f>
        <v>5</v>
      </c>
    </row>
    <row r="53" spans="1:52" ht="15.75" customHeight="1">
      <c r="A53" s="22">
        <v>52</v>
      </c>
      <c r="B53" s="23">
        <v>41922.850681469907</v>
      </c>
      <c r="C53" s="39" t="s">
        <v>1626</v>
      </c>
      <c r="D53" s="40">
        <v>1</v>
      </c>
      <c r="E53" s="25">
        <v>21289</v>
      </c>
      <c r="F53" s="25">
        <f>INT(E53/100000)</f>
        <v>0</v>
      </c>
      <c r="G53" s="25">
        <f>INT(($E53-100000*F53)/10000)</f>
        <v>2</v>
      </c>
      <c r="H53" s="25">
        <f>INT(($E53-100000*F53-10000*G53)/1000)</f>
        <v>1</v>
      </c>
      <c r="I53" s="25">
        <f>INT(($E53-100000*$F53-10000*$G53-1000*$H53)/100)</f>
        <v>2</v>
      </c>
      <c r="J53" s="25">
        <f>INT(($E53-100000*$F53-10000*$G53-1000*$H53-100*$I53)/10)</f>
        <v>8</v>
      </c>
      <c r="K53" s="25">
        <f>INT(($E53-100000*$F53-10000*$G53-1000*$H53-100*$I53-10*$J53))</f>
        <v>9</v>
      </c>
      <c r="L53" s="26">
        <v>0</v>
      </c>
      <c r="M53" s="24" t="s">
        <v>1634</v>
      </c>
      <c r="N53" s="28">
        <f>IF(ISERROR(FIND("larger than the sound intensity level",M53,1)),0,-1)</f>
        <v>0</v>
      </c>
      <c r="O53" s="28">
        <f>IF(ISERROR(FIND("are always equal",$M53,1)),0,-1)</f>
        <v>-1</v>
      </c>
      <c r="P53" s="28">
        <f>IF(ISERROR(FIND("is always smaller or equal than the sound energy density level",$M53,1)),0,1)</f>
        <v>1</v>
      </c>
      <c r="Q53" s="28">
        <f>IF(ISERROR(FIND("is the energetic average beween",$M53,1)),0,1)</f>
        <v>0</v>
      </c>
      <c r="R53" s="28">
        <f>IF(ISERROR(FIND("is constant (340 m/s)",$M53,1)),0,-1)</f>
        <v>0</v>
      </c>
      <c r="S53" s="28">
        <f>IF(ISERROR(FIND("is proportional to the temperature",$M53,1)),0,-1)</f>
        <v>0</v>
      </c>
      <c r="T53" s="28">
        <f>IF(ISERROR(FIND("is proportional to the square root ",$M53,1)),0,1)</f>
        <v>1</v>
      </c>
      <c r="U53" s="28">
        <f>IF(ISERROR(FIND("depends on the sound level",$M53,1)),0,-1)</f>
        <v>0</v>
      </c>
      <c r="V53" s="26">
        <f>SUM(N53:U53)</f>
        <v>1</v>
      </c>
      <c r="W53" s="24" t="s">
        <v>1633</v>
      </c>
      <c r="X53" s="28">
        <f>IF(ISERROR(FIND("power level doubles",$W53,1)),0,-1)</f>
        <v>0</v>
      </c>
      <c r="Y53" s="28">
        <f>IF(ISERROR(FIND("power level increases by 6 dB",$W53,1)),0,-1)</f>
        <v>0</v>
      </c>
      <c r="Z53" s="28">
        <f>IF(ISERROR(FIND("power level increases by 3 dB",$W53,1)),0,1)</f>
        <v>1</v>
      </c>
      <c r="AA53" s="28">
        <f>IF(ISERROR(FIND("by the listener doubles",$W53,1)),0,-1)</f>
        <v>0</v>
      </c>
      <c r="AB53" s="28">
        <f>IF(ISERROR(FIND("by a factor 1.41",$W53,1)),0,1)</f>
        <v>0</v>
      </c>
      <c r="AC53" s="26">
        <f>SUM(X53:AB53)</f>
        <v>1</v>
      </c>
      <c r="AD53" s="25" t="s">
        <v>1635</v>
      </c>
      <c r="AE53" s="26">
        <f>IF(EXACT(AD53,"25 dB"),1,IF(AD53="",0,-1))</f>
        <v>-1</v>
      </c>
      <c r="AF53" s="24" t="s">
        <v>1627</v>
      </c>
      <c r="AG53" s="26">
        <f>IF(EXACT(AF53,"2 Pa"),1,IF(AF53="",0,-1))</f>
        <v>1</v>
      </c>
      <c r="AH53" s="24" t="s">
        <v>1628</v>
      </c>
      <c r="AI53" s="30">
        <f>20*LOG10((3+K53)/0.00002)</f>
        <v>115.56302500767288</v>
      </c>
      <c r="AJ53" s="26">
        <f>IF(AH53="",0,IF(EXACT(RIGHT(AH53,2),"dB"),IF(ABS(VALUE(LEFT(AH53,FIND(" ",AH53,1)))-AI53)&lt;=0.5,1,-1),-1))</f>
        <v>1</v>
      </c>
      <c r="AK53" s="24" t="s">
        <v>1629</v>
      </c>
      <c r="AL53" s="30">
        <f>10*LOG10(10^((80+J53)/10)+10^((78+I53)/10))</f>
        <v>88.638920341433817</v>
      </c>
      <c r="AM53" s="26">
        <f>IF(AK53="",0,IF(EXACT(RIGHT(AK53,2),"dB"),IF(ABS(VALUE(LEFT(AK53,FIND(" ",AK53,1)))-AL53)&lt;=0.5,1,-1),-1))</f>
        <v>1</v>
      </c>
      <c r="AN53" s="24" t="s">
        <v>1630</v>
      </c>
      <c r="AO53" s="28" t="str">
        <f>TEXT(78+K53-16.1,"0.0")</f>
        <v>70.9</v>
      </c>
      <c r="AP53" s="26">
        <f>IF(AN53="",0,IF(EXACT(RIGHT(AN53,5),"dB(A)"),IF(ABS(VALUE(LEFT(AN53,FIND(" ",AN53,1)))-AO53)&lt;=0.5,1,-1),-1))</f>
        <v>-1</v>
      </c>
      <c r="AQ53" s="24" t="s">
        <v>1631</v>
      </c>
      <c r="AR53" s="28">
        <f>60+I53-0.5</f>
        <v>61.5</v>
      </c>
      <c r="AS53" s="26">
        <f>IF(AQ53="",0,IF(EXACT(RIGHT(AQ53,5),"dB(A)"),IF(ABS(VALUE(LEFT(AQ53,FIND(" ",AQ53,1)))-AR53)&lt;=0.5,1,-1),-1))</f>
        <v>1</v>
      </c>
      <c r="AT53" s="24" t="s">
        <v>1632</v>
      </c>
      <c r="AU53" s="31">
        <f>0.00002*10^((80+J53)/20)</f>
        <v>0.50237728630191725</v>
      </c>
      <c r="AV53" s="31">
        <f>AU53/400</f>
        <v>1.2559432157547932E-3</v>
      </c>
      <c r="AW53" s="31">
        <f>AU53*AV53</f>
        <v>6.3095734448019635E-4</v>
      </c>
      <c r="AX53" s="31">
        <f>AW53/340</f>
        <v>1.8557568955299893E-6</v>
      </c>
      <c r="AY53" s="26">
        <v>1</v>
      </c>
      <c r="AZ53" s="32">
        <f>L53+V53+AC53+AE53+AG53+AJ53+AM53+AP53+AS53+AY53</f>
        <v>5</v>
      </c>
    </row>
    <row r="54" spans="1:52" ht="15.75" customHeight="1">
      <c r="A54" s="22">
        <v>53</v>
      </c>
      <c r="B54" s="23">
        <v>41922.852090925924</v>
      </c>
      <c r="C54" s="39" t="s">
        <v>1636</v>
      </c>
      <c r="D54" s="40">
        <v>1</v>
      </c>
      <c r="E54" s="25">
        <v>239658</v>
      </c>
      <c r="F54" s="25">
        <f>INT(E54/100000)</f>
        <v>2</v>
      </c>
      <c r="G54" s="25">
        <f>INT(($E54-100000*F54)/10000)</f>
        <v>3</v>
      </c>
      <c r="H54" s="25">
        <f>INT(($E54-100000*F54-10000*G54)/1000)</f>
        <v>9</v>
      </c>
      <c r="I54" s="25">
        <f>INT(($E54-100000*$F54-10000*$G54-1000*$H54)/100)</f>
        <v>6</v>
      </c>
      <c r="J54" s="25">
        <f>INT(($E54-100000*$F54-10000*$G54-1000*$H54-100*$I54)/10)</f>
        <v>5</v>
      </c>
      <c r="K54" s="25">
        <f>INT(($E54-100000*$F54-10000*$G54-1000*$H54-100*$I54-10*$J54))</f>
        <v>8</v>
      </c>
      <c r="L54" s="26">
        <v>0</v>
      </c>
      <c r="M54" s="24" t="s">
        <v>1644</v>
      </c>
      <c r="N54" s="28">
        <f>IF(ISERROR(FIND("larger than the sound intensity level",M54,1)),0,-1)</f>
        <v>-1</v>
      </c>
      <c r="O54" s="28">
        <f>IF(ISERROR(FIND("are always equal",$M54,1)),0,-1)</f>
        <v>0</v>
      </c>
      <c r="P54" s="28">
        <f>IF(ISERROR(FIND("is always smaller or equal than the sound energy density level",$M54,1)),0,1)</f>
        <v>0</v>
      </c>
      <c r="Q54" s="28">
        <f>IF(ISERROR(FIND("is the energetic average beween",$M54,1)),0,1)</f>
        <v>1</v>
      </c>
      <c r="R54" s="28">
        <f>IF(ISERROR(FIND("is constant (340 m/s)",$M54,1)),0,-1)</f>
        <v>0</v>
      </c>
      <c r="S54" s="28">
        <f>IF(ISERROR(FIND("is proportional to the temperature",$M54,1)),0,-1)</f>
        <v>0</v>
      </c>
      <c r="T54" s="28">
        <f>IF(ISERROR(FIND("is proportional to the square root ",$M54,1)),0,1)</f>
        <v>1</v>
      </c>
      <c r="U54" s="28">
        <f>IF(ISERROR(FIND("depends on the sound level",$M54,1)),0,-1)</f>
        <v>0</v>
      </c>
      <c r="V54" s="26">
        <f>SUM(N54:U54)</f>
        <v>1</v>
      </c>
      <c r="W54" s="24" t="s">
        <v>1643</v>
      </c>
      <c r="X54" s="28">
        <f>IF(ISERROR(FIND("power level doubles",$W54,1)),0,-1)</f>
        <v>0</v>
      </c>
      <c r="Y54" s="28">
        <f>IF(ISERROR(FIND("power level increases by 6 dB",$W54,1)),0,-1)</f>
        <v>0</v>
      </c>
      <c r="Z54" s="28">
        <f>IF(ISERROR(FIND("power level increases by 3 dB",$W54,1)),0,1)</f>
        <v>1</v>
      </c>
      <c r="AA54" s="28">
        <f>IF(ISERROR(FIND("by the listener doubles",$W54,1)),0,-1)</f>
        <v>0</v>
      </c>
      <c r="AB54" s="28">
        <f>IF(ISERROR(FIND("by a factor 1.41",$W54,1)),0,1)</f>
        <v>0</v>
      </c>
      <c r="AC54" s="26">
        <f>SUM(X54:AB54)</f>
        <v>1</v>
      </c>
      <c r="AD54" s="25" t="s">
        <v>1645</v>
      </c>
      <c r="AE54" s="26">
        <f>IF(EXACT(AD54,"25 dB"),1,IF(AD54="",0,-1))</f>
        <v>1</v>
      </c>
      <c r="AF54" s="24" t="s">
        <v>1637</v>
      </c>
      <c r="AG54" s="26">
        <f>IF(EXACT(AF54,"2 Pa"),1,IF(AF54="",0,-1))</f>
        <v>1</v>
      </c>
      <c r="AH54" s="24" t="s">
        <v>1638</v>
      </c>
      <c r="AI54" s="30">
        <f>20*LOG10((3+K54)/0.00002)</f>
        <v>114.80725378988488</v>
      </c>
      <c r="AJ54" s="26">
        <f>IF(AH54="",0,IF(EXACT(RIGHT(AH54,2),"dB"),IF(ABS(VALUE(LEFT(AH54,FIND(" ",AH54,1)))-AI54)&lt;=0.5,1,-1),-1))</f>
        <v>1</v>
      </c>
      <c r="AK54" s="24" t="s">
        <v>1639</v>
      </c>
      <c r="AL54" s="30">
        <f>10*LOG10(10^((80+J54)/10)+10^((78+I54)/10))</f>
        <v>87.539018910438671</v>
      </c>
      <c r="AM54" s="26">
        <f>IF(AK54="",0,IF(EXACT(RIGHT(AK54,2),"dB"),IF(ABS(VALUE(LEFT(AK54,FIND(" ",AK54,1)))-AL54)&lt;=0.5,1,-1),-1))</f>
        <v>1</v>
      </c>
      <c r="AN54" s="24" t="s">
        <v>1640</v>
      </c>
      <c r="AO54" s="28" t="str">
        <f>TEXT(78+K54-16.1,"0.0")</f>
        <v>69.9</v>
      </c>
      <c r="AP54" s="26">
        <f>IF(AN54="",0,IF(EXACT(RIGHT(AN54,5),"dB(A)"),IF(ABS(VALUE(LEFT(AN54,FIND(" ",AN54,1)))-AO54)&lt;=0.5,1,-1),-1))</f>
        <v>-1</v>
      </c>
      <c r="AQ54" s="24" t="s">
        <v>1641</v>
      </c>
      <c r="AR54" s="28">
        <f>60+I54-0.5</f>
        <v>65.5</v>
      </c>
      <c r="AS54" s="26">
        <f>IF(AQ54="",0,IF(EXACT(RIGHT(AQ54,5),"dB(A)"),IF(ABS(VALUE(LEFT(AQ54,FIND(" ",AQ54,1)))-AR54)&lt;=0.5,1,-1),-1))</f>
        <v>-1</v>
      </c>
      <c r="AT54" s="24" t="s">
        <v>1642</v>
      </c>
      <c r="AU54" s="31">
        <f>0.00002*10^((80+J54)/20)</f>
        <v>0.3556558820077847</v>
      </c>
      <c r="AV54" s="31">
        <f>AU54/400</f>
        <v>8.891397050194617E-4</v>
      </c>
      <c r="AW54" s="31">
        <f>AU54*AV54</f>
        <v>3.1622776601683816E-4</v>
      </c>
      <c r="AX54" s="31">
        <f>AW54/340</f>
        <v>9.300816647554063E-7</v>
      </c>
      <c r="AY54" s="26">
        <v>1</v>
      </c>
      <c r="AZ54" s="32">
        <f>L54+V54+AC54+AE54+AG54+AJ54+AM54+AP54+AS54+AY54</f>
        <v>5</v>
      </c>
    </row>
    <row r="55" spans="1:52" ht="15.75" customHeight="1">
      <c r="A55" s="22">
        <v>54</v>
      </c>
      <c r="B55" s="23">
        <v>41922.876544884261</v>
      </c>
      <c r="C55" s="39" t="s">
        <v>1748</v>
      </c>
      <c r="D55" s="40">
        <v>1</v>
      </c>
      <c r="E55" s="25">
        <v>241047</v>
      </c>
      <c r="F55" s="25">
        <f>INT(E55/100000)</f>
        <v>2</v>
      </c>
      <c r="G55" s="25">
        <f>INT(($E55-100000*F55)/10000)</f>
        <v>4</v>
      </c>
      <c r="H55" s="25">
        <f>INT(($E55-100000*F55-10000*G55)/1000)</f>
        <v>1</v>
      </c>
      <c r="I55" s="25">
        <f>INT(($E55-100000*$F55-10000*$G55-1000*$H55)/100)</f>
        <v>0</v>
      </c>
      <c r="J55" s="25">
        <f>INT(($E55-100000*$F55-10000*$G55-1000*$H55-100*$I55)/10)</f>
        <v>4</v>
      </c>
      <c r="K55" s="25">
        <f>INT(($E55-100000*$F55-10000*$G55-1000*$H55-100*$I55-10*$J55))</f>
        <v>7</v>
      </c>
      <c r="L55" s="26">
        <v>0</v>
      </c>
      <c r="M55" s="24" t="s">
        <v>1754</v>
      </c>
      <c r="N55" s="28">
        <f>IF(ISERROR(FIND("larger than the sound intensity level",M55,1)),0,-1)</f>
        <v>-1</v>
      </c>
      <c r="O55" s="28">
        <f>IF(ISERROR(FIND("are always equal",$M55,1)),0,-1)</f>
        <v>0</v>
      </c>
      <c r="P55" s="28">
        <f>IF(ISERROR(FIND("is always smaller or equal than the sound energy density level",$M55,1)),0,1)</f>
        <v>1</v>
      </c>
      <c r="Q55" s="28">
        <f>IF(ISERROR(FIND("is the energetic average beween",$M55,1)),0,1)</f>
        <v>0</v>
      </c>
      <c r="R55" s="28">
        <f>IF(ISERROR(FIND("is constant (340 m/s)",$M55,1)),0,-1)</f>
        <v>0</v>
      </c>
      <c r="S55" s="28">
        <f>IF(ISERROR(FIND("is proportional to the temperature",$M55,1)),0,-1)</f>
        <v>0</v>
      </c>
      <c r="T55" s="28">
        <f>IF(ISERROR(FIND("is proportional to the square root ",$M55,1)),0,1)</f>
        <v>1</v>
      </c>
      <c r="U55" s="28">
        <f>IF(ISERROR(FIND("depends on the sound level",$M55,1)),0,-1)</f>
        <v>0</v>
      </c>
      <c r="V55" s="26">
        <f>SUM(N55:U55)</f>
        <v>1</v>
      </c>
      <c r="W55" s="24" t="s">
        <v>1753</v>
      </c>
      <c r="X55" s="28">
        <f>IF(ISERROR(FIND("power level doubles",$W55,1)),0,-1)</f>
        <v>0</v>
      </c>
      <c r="Y55" s="28">
        <f>IF(ISERROR(FIND("power level increases by 6 dB",$W55,1)),0,-1)</f>
        <v>0</v>
      </c>
      <c r="Z55" s="28">
        <f>IF(ISERROR(FIND("power level increases by 3 dB",$W55,1)),0,1)</f>
        <v>1</v>
      </c>
      <c r="AA55" s="28">
        <f>IF(ISERROR(FIND("by the listener doubles",$W55,1)),0,-1)</f>
        <v>0</v>
      </c>
      <c r="AB55" s="28">
        <f>IF(ISERROR(FIND("by a factor 1.41",$W55,1)),0,1)</f>
        <v>0</v>
      </c>
      <c r="AC55" s="26">
        <f>SUM(X55:AB55)</f>
        <v>1</v>
      </c>
      <c r="AD55" s="25" t="s">
        <v>1755</v>
      </c>
      <c r="AE55" s="26">
        <f>IF(EXACT(AD55,"25 dB"),1,IF(AD55="",0,-1))</f>
        <v>1</v>
      </c>
      <c r="AF55" s="24" t="s">
        <v>1749</v>
      </c>
      <c r="AG55" s="26">
        <f>IF(EXACT(AF55,"2 Pa"),1,IF(AF55="",0,-1))</f>
        <v>1</v>
      </c>
      <c r="AH55" s="24" t="s">
        <v>1750</v>
      </c>
      <c r="AI55" s="30">
        <f>20*LOG10((3+K55)/0.00002)</f>
        <v>113.97940008672037</v>
      </c>
      <c r="AJ55" s="26">
        <f>IF(AH55="",0,IF(EXACT(RIGHT(AH55,2),"dB"),IF(ABS(VALUE(LEFT(AH55,FIND(" ",AH55,1)))-AI55)&lt;=0.5,1,-1),-1))</f>
        <v>1</v>
      </c>
      <c r="AK55" s="24" t="s">
        <v>1751</v>
      </c>
      <c r="AL55" s="30">
        <f>10*LOG10(10^((80+J55)/10)+10^((78+I55)/10))</f>
        <v>84.973227937086961</v>
      </c>
      <c r="AM55" s="26">
        <f>IF(AK55="",0,IF(EXACT(RIGHT(AK55,2),"dB"),IF(ABS(VALUE(LEFT(AK55,FIND(" ",AK55,1)))-AL55)&lt;=0.5,1,-1),-1))</f>
        <v>1</v>
      </c>
      <c r="AN55" s="24" t="s">
        <v>1752</v>
      </c>
      <c r="AO55" s="28" t="str">
        <f>TEXT(78+K55-16.1,"0.0")</f>
        <v>68.9</v>
      </c>
      <c r="AP55" s="26">
        <f>IF(AN55="",0,IF(EXACT(RIGHT(AN55,5),"dB(A)"),IF(ABS(VALUE(LEFT(AN55,FIND(" ",AN55,1)))-AO55)&lt;=0.5,1,-1),-1))</f>
        <v>-1</v>
      </c>
      <c r="AQ55" s="31"/>
      <c r="AR55" s="28">
        <f>60+I55-0.5</f>
        <v>59.5</v>
      </c>
      <c r="AS55" s="26">
        <f>IF(AQ55="",0,IF(EXACT(RIGHT(AQ55,5),"dB(A)"),IF(ABS(VALUE(LEFT(AQ55,FIND(" ",AQ55,1)))-AR55)&lt;=0.5,1,-1),-1))</f>
        <v>0</v>
      </c>
      <c r="AT55" s="31"/>
      <c r="AU55" s="31">
        <f>0.00002*10^((80+J55)/20)</f>
        <v>0.31697863849222296</v>
      </c>
      <c r="AV55" s="31">
        <f>AU55/400</f>
        <v>7.9244659623055737E-4</v>
      </c>
      <c r="AW55" s="31">
        <f>AU55*AV55</f>
        <v>2.5118864315095844E-4</v>
      </c>
      <c r="AX55" s="31">
        <f>AW55/340</f>
        <v>7.3879012691458361E-7</v>
      </c>
      <c r="AY55" s="26">
        <f>IF(AT55="",0,-1)</f>
        <v>0</v>
      </c>
      <c r="AZ55" s="32">
        <f>L55+V55+AC55+AE55+AG55+AJ55+AM55+AP55+AS55+AY55</f>
        <v>5</v>
      </c>
    </row>
    <row r="56" spans="1:52" ht="15.75" customHeight="1">
      <c r="A56" s="22">
        <v>55</v>
      </c>
      <c r="B56" s="23">
        <v>41922.890762881943</v>
      </c>
      <c r="C56" s="39" t="s">
        <v>1891</v>
      </c>
      <c r="D56" s="40">
        <v>1</v>
      </c>
      <c r="E56" s="25">
        <v>242659</v>
      </c>
      <c r="F56" s="25">
        <f>INT(E56/100000)</f>
        <v>2</v>
      </c>
      <c r="G56" s="25">
        <f>INT(($E56-100000*F56)/10000)</f>
        <v>4</v>
      </c>
      <c r="H56" s="25">
        <f>INT(($E56-100000*F56-10000*G56)/1000)</f>
        <v>2</v>
      </c>
      <c r="I56" s="25">
        <f>INT(($E56-100000*$F56-10000*$G56-1000*$H56)/100)</f>
        <v>6</v>
      </c>
      <c r="J56" s="25">
        <f>INT(($E56-100000*$F56-10000*$G56-1000*$H56-100*$I56)/10)</f>
        <v>5</v>
      </c>
      <c r="K56" s="25">
        <f>INT(($E56-100000*$F56-10000*$G56-1000*$H56-100*$I56-10*$J56))</f>
        <v>9</v>
      </c>
      <c r="L56" s="26">
        <v>0</v>
      </c>
      <c r="M56" s="24" t="s">
        <v>1898</v>
      </c>
      <c r="N56" s="28">
        <f>IF(ISERROR(FIND("larger than the sound intensity level",M56,1)),0,-1)</f>
        <v>-1</v>
      </c>
      <c r="O56" s="28">
        <f>IF(ISERROR(FIND("are always equal",$M56,1)),0,-1)</f>
        <v>0</v>
      </c>
      <c r="P56" s="28">
        <f>IF(ISERROR(FIND("is always smaller or equal than the sound energy density level",$M56,1)),0,1)</f>
        <v>1</v>
      </c>
      <c r="Q56" s="28">
        <f>IF(ISERROR(FIND("is the energetic average beween",$M56,1)),0,1)</f>
        <v>0</v>
      </c>
      <c r="R56" s="28">
        <f>IF(ISERROR(FIND("is constant (340 m/s)",$M56,1)),0,-1)</f>
        <v>-1</v>
      </c>
      <c r="S56" s="28">
        <f>IF(ISERROR(FIND("is proportional to the temperature",$M56,1)),0,-1)</f>
        <v>0</v>
      </c>
      <c r="T56" s="28">
        <f>IF(ISERROR(FIND("is proportional to the square root ",$M56,1)),0,1)</f>
        <v>1</v>
      </c>
      <c r="U56" s="28">
        <f>IF(ISERROR(FIND("depends on the sound level",$M56,1)),0,-1)</f>
        <v>0</v>
      </c>
      <c r="V56" s="26">
        <f>SUM(N56:U56)</f>
        <v>0</v>
      </c>
      <c r="W56" s="24" t="s">
        <v>1897</v>
      </c>
      <c r="X56" s="28">
        <f>IF(ISERROR(FIND("power level doubles",$W56,1)),0,-1)</f>
        <v>0</v>
      </c>
      <c r="Y56" s="28">
        <f>IF(ISERROR(FIND("power level increases by 6 dB",$W56,1)),0,-1)</f>
        <v>0</v>
      </c>
      <c r="Z56" s="28">
        <f>IF(ISERROR(FIND("power level increases by 3 dB",$W56,1)),0,1)</f>
        <v>1</v>
      </c>
      <c r="AA56" s="28">
        <f>IF(ISERROR(FIND("by the listener doubles",$W56,1)),0,-1)</f>
        <v>0</v>
      </c>
      <c r="AB56" s="28">
        <f>IF(ISERROR(FIND("by a factor 1.41",$W56,1)),0,1)</f>
        <v>0</v>
      </c>
      <c r="AC56" s="26">
        <f>SUM(X56:AB56)</f>
        <v>1</v>
      </c>
      <c r="AD56" s="25" t="s">
        <v>1899</v>
      </c>
      <c r="AE56" s="26">
        <f>IF(EXACT(AD56,"25 dB"),1,IF(AD56="",0,-1))</f>
        <v>1</v>
      </c>
      <c r="AF56" s="24" t="s">
        <v>1892</v>
      </c>
      <c r="AG56" s="26">
        <f>IF(EXACT(AF56,"2 Pa"),1,IF(AF56="",0,-1))</f>
        <v>1</v>
      </c>
      <c r="AH56" s="24" t="s">
        <v>1893</v>
      </c>
      <c r="AI56" s="30">
        <f>20*LOG10((3+K56)/0.00002)</f>
        <v>115.56302500767288</v>
      </c>
      <c r="AJ56" s="26">
        <f>IF(AH56="",0,IF(EXACT(RIGHT(AH56,2),"dB"),IF(ABS(VALUE(LEFT(AH56,FIND(" ",AH56,1)))-AI56)&lt;=0.5,1,-1),-1))</f>
        <v>1</v>
      </c>
      <c r="AK56" s="24" t="s">
        <v>1894</v>
      </c>
      <c r="AL56" s="30">
        <f>10*LOG10(10^((80+J56)/10)+10^((78+I56)/10))</f>
        <v>87.539018910438671</v>
      </c>
      <c r="AM56" s="26">
        <f>IF(AK56="",0,IF(EXACT(RIGHT(AK56,2),"dB"),IF(ABS(VALUE(LEFT(AK56,FIND(" ",AK56,1)))-AL56)&lt;=0.5,1,-1),-1))</f>
        <v>1</v>
      </c>
      <c r="AN56" s="31"/>
      <c r="AO56" s="28" t="str">
        <f>TEXT(78+K56-16.1,"0.0")</f>
        <v>70.9</v>
      </c>
      <c r="AP56" s="26">
        <f>IF(AN56="",0,IF(EXACT(RIGHT(AN56,5),"dB(A)"),IF(ABS(VALUE(LEFT(AN56,FIND(" ",AN56,1)))-AO56)&lt;=0.5,1,-1),-1))</f>
        <v>0</v>
      </c>
      <c r="AQ56" s="24" t="s">
        <v>1895</v>
      </c>
      <c r="AR56" s="28">
        <f>60+I56-0.5</f>
        <v>65.5</v>
      </c>
      <c r="AS56" s="26">
        <f>IF(AQ56="",0,IF(EXACT(RIGHT(AQ56,5),"dB(A)"),IF(ABS(VALUE(LEFT(AQ56,FIND(" ",AQ56,1)))-AR56)&lt;=0.5,1,-1),-1))</f>
        <v>1</v>
      </c>
      <c r="AT56" s="24" t="s">
        <v>1896</v>
      </c>
      <c r="AU56" s="31">
        <f>0.00002*10^((80+J56)/20)</f>
        <v>0.3556558820077847</v>
      </c>
      <c r="AV56" s="31">
        <f>AU56/400</f>
        <v>8.891397050194617E-4</v>
      </c>
      <c r="AW56" s="31">
        <f>AU56*AV56</f>
        <v>3.1622776601683816E-4</v>
      </c>
      <c r="AX56" s="31">
        <f>AW56/340</f>
        <v>9.300816647554063E-7</v>
      </c>
      <c r="AY56" s="26">
        <f>IF(AT56="",0,-1)</f>
        <v>-1</v>
      </c>
      <c r="AZ56" s="32">
        <f>L56+V56+AC56+AE56+AG56+AJ56+AM56+AP56+AS56+AY56</f>
        <v>5</v>
      </c>
    </row>
    <row r="57" spans="1:52" ht="15.75" customHeight="1">
      <c r="A57" s="22">
        <v>56</v>
      </c>
      <c r="B57" s="23">
        <v>41922.740175011575</v>
      </c>
      <c r="C57" s="24" t="s">
        <v>26</v>
      </c>
      <c r="D57" s="25"/>
      <c r="E57" s="25">
        <v>239479</v>
      </c>
      <c r="F57" s="25">
        <f>INT(E57/100000)</f>
        <v>2</v>
      </c>
      <c r="G57" s="25">
        <f>INT(($E57-100000*F57)/10000)</f>
        <v>3</v>
      </c>
      <c r="H57" s="25">
        <f>INT(($E57-100000*F57-10000*G57)/1000)</f>
        <v>9</v>
      </c>
      <c r="I57" s="25">
        <f>INT(($E57-100000*$F57-10000*$G57-1000*$H57)/100)</f>
        <v>4</v>
      </c>
      <c r="J57" s="25">
        <f>INT(($E57-100000*$F57-10000*$G57-1000*$H57-100*$I57)/10)</f>
        <v>7</v>
      </c>
      <c r="K57" s="25">
        <f>INT(($E57-100000*$F57-10000*$G57-1000*$H57-100*$I57-10*$J57))</f>
        <v>9</v>
      </c>
      <c r="L57" s="26">
        <v>2</v>
      </c>
      <c r="M57" s="24" t="s">
        <v>33</v>
      </c>
      <c r="N57" s="28">
        <f>IF(ISERROR(FIND("larger than the sound intensity level",M57,1)),0,-1)</f>
        <v>-1</v>
      </c>
      <c r="O57" s="28">
        <f>IF(ISERROR(FIND("are always equal",$M57,1)),0,-1)</f>
        <v>0</v>
      </c>
      <c r="P57" s="28">
        <f>IF(ISERROR(FIND("is always smaller or equal than the sound energy density level",$M57,1)),0,1)</f>
        <v>1</v>
      </c>
      <c r="Q57" s="28">
        <f>IF(ISERROR(FIND("is the energetic average beween",$M57,1)),0,1)</f>
        <v>0</v>
      </c>
      <c r="R57" s="28">
        <f>IF(ISERROR(FIND("is constant (340 m/s)",$M57,1)),0,-1)</f>
        <v>-1</v>
      </c>
      <c r="S57" s="28">
        <f>IF(ISERROR(FIND("is proportional to the temperature",$M57,1)),0,-1)</f>
        <v>0</v>
      </c>
      <c r="T57" s="28">
        <f>IF(ISERROR(FIND("is proportional to the square root ",$M57,1)),0,1)</f>
        <v>0</v>
      </c>
      <c r="U57" s="28">
        <f>IF(ISERROR(FIND("depends on the sound level",$M57,1)),0,-1)</f>
        <v>0</v>
      </c>
      <c r="V57" s="26">
        <f>SUM(N57:U57)</f>
        <v>-1</v>
      </c>
      <c r="W57" s="24" t="s">
        <v>32</v>
      </c>
      <c r="X57" s="28">
        <f>IF(ISERROR(FIND("power level doubles",$W57,1)),0,-1)</f>
        <v>0</v>
      </c>
      <c r="Y57" s="28">
        <f>IF(ISERROR(FIND("power level increases by 6 dB",$W57,1)),0,-1)</f>
        <v>0</v>
      </c>
      <c r="Z57" s="28">
        <f>IF(ISERROR(FIND("power level increases by 3 dB",$W57,1)),0,1)</f>
        <v>1</v>
      </c>
      <c r="AA57" s="28">
        <f>IF(ISERROR(FIND("by the listener doubles",$W57,1)),0,-1)</f>
        <v>0</v>
      </c>
      <c r="AB57" s="28">
        <f>IF(ISERROR(FIND("by a factor 1.41",$W57,1)),0,1)</f>
        <v>0</v>
      </c>
      <c r="AC57" s="26">
        <f>SUM(X57:AB57)</f>
        <v>1</v>
      </c>
      <c r="AD57" s="25" t="s">
        <v>34</v>
      </c>
      <c r="AE57" s="26">
        <f>IF(EXACT(AD57,"25 dB"),1,IF(AD57="",0,-1))</f>
        <v>1</v>
      </c>
      <c r="AF57" s="24" t="s">
        <v>27</v>
      </c>
      <c r="AG57" s="26">
        <f>IF(EXACT(AF57,"2 Pa"),1,IF(AF57="",0,-1))</f>
        <v>1</v>
      </c>
      <c r="AH57" s="24" t="s">
        <v>28</v>
      </c>
      <c r="AI57" s="30">
        <f>20*LOG10((3+K57)/0.00002)</f>
        <v>115.56302500767288</v>
      </c>
      <c r="AJ57" s="26">
        <f>IF(AH57="",0,IF(EXACT(RIGHT(AH57,2),"dB"),IF(ABS(VALUE(LEFT(AH57,FIND(" ",AH57,1)))-AI57)&lt;=0.5,1,-1),-1))</f>
        <v>1</v>
      </c>
      <c r="AK57" s="24" t="s">
        <v>29</v>
      </c>
      <c r="AL57" s="30">
        <f>10*LOG10(10^((80+J57)/10)+10^((78+I57)/10))</f>
        <v>88.193310480660926</v>
      </c>
      <c r="AM57" s="26">
        <f>IF(AK57="",0,IF(EXACT(RIGHT(AK57,2),"dB"),IF(ABS(VALUE(LEFT(AK57,FIND(" ",AK57,1)))-AL57)&lt;=0.5,1,-1),-1))</f>
        <v>1</v>
      </c>
      <c r="AN57" s="31"/>
      <c r="AO57" s="28" t="str">
        <f>TEXT(78+K57-16.1,"0.0")</f>
        <v>70.9</v>
      </c>
      <c r="AP57" s="26">
        <f>IF(AN57="",0,IF(EXACT(RIGHT(AN57,5),"dB(A)"),IF(ABS(VALUE(LEFT(AN57,FIND(" ",AN57,1)))-AO57)&lt;=0.5,1,-1),-1))</f>
        <v>0</v>
      </c>
      <c r="AQ57" s="24" t="s">
        <v>30</v>
      </c>
      <c r="AR57" s="28">
        <f>60+I57-0.5</f>
        <v>63.5</v>
      </c>
      <c r="AS57" s="26">
        <f>IF(AQ57="",0,IF(EXACT(RIGHT(AQ57,5),"dB(A)"),IF(ABS(VALUE(LEFT(AQ57,FIND(" ",AQ57,1)))-AR57)&lt;=0.5,1,-1),-1))</f>
        <v>-1</v>
      </c>
      <c r="AT57" s="24" t="s">
        <v>31</v>
      </c>
      <c r="AU57" s="31">
        <f>0.00002*10^((80+J57)/20)</f>
        <v>0.44774422771366768</v>
      </c>
      <c r="AV57" s="31">
        <f>AU57/400</f>
        <v>1.1193605692841691E-3</v>
      </c>
      <c r="AW57" s="31">
        <f>AU57*AV57</f>
        <v>5.0118723362727166E-4</v>
      </c>
      <c r="AX57" s="31">
        <f>AW57/340</f>
        <v>1.4740800989037401E-6</v>
      </c>
      <c r="AY57" s="26">
        <f>IF(AT57="",0,-1)</f>
        <v>-1</v>
      </c>
      <c r="AZ57" s="32">
        <f>L57+V57+AC57+AE57+AG57+AJ57+AM57+AP57+AS57+AY57</f>
        <v>4</v>
      </c>
    </row>
    <row r="58" spans="1:52" ht="15.75" customHeight="1">
      <c r="A58" s="22">
        <v>57</v>
      </c>
      <c r="B58" s="23">
        <v>41922.740502129629</v>
      </c>
      <c r="C58" s="29" t="s">
        <v>44</v>
      </c>
      <c r="D58" s="33">
        <v>1</v>
      </c>
      <c r="E58" s="25">
        <v>242647</v>
      </c>
      <c r="F58" s="25">
        <f>INT(E58/100000)</f>
        <v>2</v>
      </c>
      <c r="G58" s="25">
        <f>INT(($E58-100000*F58)/10000)</f>
        <v>4</v>
      </c>
      <c r="H58" s="25">
        <f>INT(($E58-100000*F58-10000*G58)/1000)</f>
        <v>2</v>
      </c>
      <c r="I58" s="25">
        <f>INT(($E58-100000*$F58-10000*$G58-1000*$H58)/100)</f>
        <v>6</v>
      </c>
      <c r="J58" s="25">
        <f>INT(($E58-100000*$F58-10000*$G58-1000*$H58-100*$I58)/10)</f>
        <v>4</v>
      </c>
      <c r="K58" s="25">
        <f>INT(($E58-100000*$F58-10000*$G58-1000*$H58-100*$I58-10*$J58))</f>
        <v>7</v>
      </c>
      <c r="L58" s="26">
        <v>2</v>
      </c>
      <c r="M58" s="24" t="s">
        <v>51</v>
      </c>
      <c r="N58" s="28">
        <f>IF(ISERROR(FIND("larger than the sound intensity level",M58,1)),0,-1)</f>
        <v>-1</v>
      </c>
      <c r="O58" s="28">
        <f>IF(ISERROR(FIND("are always equal",$M58,1)),0,-1)</f>
        <v>0</v>
      </c>
      <c r="P58" s="28">
        <f>IF(ISERROR(FIND("is always smaller or equal than the sound energy density level",$M58,1)),0,1)</f>
        <v>1</v>
      </c>
      <c r="Q58" s="28">
        <f>IF(ISERROR(FIND("is the energetic average beween",$M58,1)),0,1)</f>
        <v>0</v>
      </c>
      <c r="R58" s="28">
        <f>IF(ISERROR(FIND("is constant (340 m/s)",$M58,1)),0,-1)</f>
        <v>-1</v>
      </c>
      <c r="S58" s="28">
        <f>IF(ISERROR(FIND("is proportional to the temperature",$M58,1)),0,-1)</f>
        <v>0</v>
      </c>
      <c r="T58" s="28">
        <f>IF(ISERROR(FIND("is proportional to the square root ",$M58,1)),0,1)</f>
        <v>0</v>
      </c>
      <c r="U58" s="28">
        <f>IF(ISERROR(FIND("depends on the sound level",$M58,1)),0,-1)</f>
        <v>0</v>
      </c>
      <c r="V58" s="26">
        <f>SUM(N58:U58)</f>
        <v>-1</v>
      </c>
      <c r="W58" s="24" t="s">
        <v>50</v>
      </c>
      <c r="X58" s="28">
        <f>IF(ISERROR(FIND("power level doubles",$W58,1)),0,-1)</f>
        <v>0</v>
      </c>
      <c r="Y58" s="28">
        <f>IF(ISERROR(FIND("power level increases by 6 dB",$W58,1)),0,-1)</f>
        <v>0</v>
      </c>
      <c r="Z58" s="28">
        <f>IF(ISERROR(FIND("power level increases by 3 dB",$W58,1)),0,1)</f>
        <v>1</v>
      </c>
      <c r="AA58" s="28">
        <f>IF(ISERROR(FIND("by the listener doubles",$W58,1)),0,-1)</f>
        <v>0</v>
      </c>
      <c r="AB58" s="28">
        <f>IF(ISERROR(FIND("by a factor 1.41",$W58,1)),0,1)</f>
        <v>0</v>
      </c>
      <c r="AC58" s="26">
        <f>SUM(X58:AB58)</f>
        <v>1</v>
      </c>
      <c r="AD58" s="25" t="s">
        <v>52</v>
      </c>
      <c r="AE58" s="26">
        <f>IF(EXACT(AD58,"25 dB"),1,IF(AD58="",0,-1))</f>
        <v>1</v>
      </c>
      <c r="AF58" s="24" t="s">
        <v>45</v>
      </c>
      <c r="AG58" s="26">
        <f>IF(EXACT(AF58,"2 Pa"),1,IF(AF58="",0,-1))</f>
        <v>1</v>
      </c>
      <c r="AH58" s="24" t="s">
        <v>46</v>
      </c>
      <c r="AI58" s="30">
        <f>20*LOG10((3+K58)/0.00002)</f>
        <v>113.97940008672037</v>
      </c>
      <c r="AJ58" s="26">
        <f>IF(AH58="",0,IF(EXACT(RIGHT(AH58,2),"dB"),IF(ABS(VALUE(LEFT(AH58,FIND(" ",AH58,1)))-AI58)&lt;=0.5,1,-1),-1))</f>
        <v>1</v>
      </c>
      <c r="AK58" s="24" t="s">
        <v>47</v>
      </c>
      <c r="AL58" s="30">
        <f>10*LOG10(10^((80+J58)/10)+10^((78+I58)/10))</f>
        <v>87.010299956639813</v>
      </c>
      <c r="AM58" s="26">
        <f>IF(AK58="",0,IF(EXACT(RIGHT(AK58,2),"dB"),IF(ABS(VALUE(LEFT(AK58,FIND(" ",AK58,1)))-AL58)&lt;=0.5,1,-1),-1))</f>
        <v>1</v>
      </c>
      <c r="AN58" s="31"/>
      <c r="AO58" s="28" t="str">
        <f>TEXT(78+K58-16.1,"0.0")</f>
        <v>68.9</v>
      </c>
      <c r="AP58" s="26">
        <f>IF(AN58="",0,IF(EXACT(RIGHT(AN58,5),"dB(A)"),IF(ABS(VALUE(LEFT(AN58,FIND(" ",AN58,1)))-AO58)&lt;=0.5,1,-1),-1))</f>
        <v>0</v>
      </c>
      <c r="AQ58" s="24" t="s">
        <v>48</v>
      </c>
      <c r="AR58" s="28">
        <f>60+I58-0.5</f>
        <v>65.5</v>
      </c>
      <c r="AS58" s="26">
        <f>IF(AQ58="",0,IF(EXACT(RIGHT(AQ58,5),"dB(A)"),IF(ABS(VALUE(LEFT(AQ58,FIND(" ",AQ58,1)))-AR58)&lt;=0.5,1,-1),-1))</f>
        <v>-1</v>
      </c>
      <c r="AT58" s="24" t="s">
        <v>49</v>
      </c>
      <c r="AU58" s="31">
        <f>0.00002*10^((80+J58)/20)</f>
        <v>0.31697863849222296</v>
      </c>
      <c r="AV58" s="31">
        <f>AU58/400</f>
        <v>7.9244659623055737E-4</v>
      </c>
      <c r="AW58" s="31">
        <f>AU58*AV58</f>
        <v>2.5118864315095844E-4</v>
      </c>
      <c r="AX58" s="31">
        <f>AW58/340</f>
        <v>7.3879012691458361E-7</v>
      </c>
      <c r="AY58" s="26">
        <f>IF(AT58="",0,-1)</f>
        <v>-1</v>
      </c>
      <c r="AZ58" s="32">
        <f>L58+V58+AC58+AE58+AG58+AJ58+AM58+AP58+AS58+AY58</f>
        <v>4</v>
      </c>
    </row>
    <row r="59" spans="1:52" ht="15.75" customHeight="1">
      <c r="A59" s="22">
        <v>58</v>
      </c>
      <c r="B59" s="23">
        <v>41922.750249166667</v>
      </c>
      <c r="C59" s="29" t="s">
        <v>158</v>
      </c>
      <c r="D59" s="33">
        <v>1</v>
      </c>
      <c r="E59" s="25">
        <v>255028</v>
      </c>
      <c r="F59" s="25">
        <f>INT(E59/100000)</f>
        <v>2</v>
      </c>
      <c r="G59" s="25">
        <f>INT(($E59-100000*F59)/10000)</f>
        <v>5</v>
      </c>
      <c r="H59" s="25">
        <f>INT(($E59-100000*F59-10000*G59)/1000)</f>
        <v>5</v>
      </c>
      <c r="I59" s="25">
        <f>INT(($E59-100000*$F59-10000*$G59-1000*$H59)/100)</f>
        <v>0</v>
      </c>
      <c r="J59" s="25">
        <f>INT(($E59-100000*$F59-10000*$G59-1000*$H59-100*$I59)/10)</f>
        <v>2</v>
      </c>
      <c r="K59" s="25">
        <f>INT(($E59-100000*$F59-10000*$G59-1000*$H59-100*$I59-10*$J59))</f>
        <v>8</v>
      </c>
      <c r="L59" s="26">
        <v>2</v>
      </c>
      <c r="M59" s="24" t="s">
        <v>165</v>
      </c>
      <c r="N59" s="28">
        <f>IF(ISERROR(FIND("larger than the sound intensity level",M59,1)),0,-1)</f>
        <v>-1</v>
      </c>
      <c r="O59" s="28">
        <f>IF(ISERROR(FIND("are always equal",$M59,1)),0,-1)</f>
        <v>0</v>
      </c>
      <c r="P59" s="28">
        <f>IF(ISERROR(FIND("is always smaller or equal than the sound energy density level",$M59,1)),0,1)</f>
        <v>1</v>
      </c>
      <c r="Q59" s="28">
        <f>IF(ISERROR(FIND("is the energetic average beween",$M59,1)),0,1)</f>
        <v>0</v>
      </c>
      <c r="R59" s="28">
        <f>IF(ISERROR(FIND("is constant (340 m/s)",$M59,1)),0,-1)</f>
        <v>0</v>
      </c>
      <c r="S59" s="28">
        <f>IF(ISERROR(FIND("is proportional to the temperature",$M59,1)),0,-1)</f>
        <v>-1</v>
      </c>
      <c r="T59" s="28">
        <f>IF(ISERROR(FIND("is proportional to the square root ",$M59,1)),0,1)</f>
        <v>0</v>
      </c>
      <c r="U59" s="28">
        <f>IF(ISERROR(FIND("depends on the sound level",$M59,1)),0,-1)</f>
        <v>0</v>
      </c>
      <c r="V59" s="26">
        <f>SUM(N59:U59)</f>
        <v>-1</v>
      </c>
      <c r="W59" s="24" t="s">
        <v>164</v>
      </c>
      <c r="X59" s="28">
        <f>IF(ISERROR(FIND("power level doubles",$W59,1)),0,-1)</f>
        <v>0</v>
      </c>
      <c r="Y59" s="28">
        <f>IF(ISERROR(FIND("power level increases by 6 dB",$W59,1)),0,-1)</f>
        <v>0</v>
      </c>
      <c r="Z59" s="28">
        <f>IF(ISERROR(FIND("power level increases by 3 dB",$W59,1)),0,1)</f>
        <v>1</v>
      </c>
      <c r="AA59" s="28">
        <f>IF(ISERROR(FIND("by the listener doubles",$W59,1)),0,-1)</f>
        <v>0</v>
      </c>
      <c r="AB59" s="28">
        <f>IF(ISERROR(FIND("by a factor 1.41",$W59,1)),0,1)</f>
        <v>0</v>
      </c>
      <c r="AC59" s="26">
        <f>SUM(X59:AB59)</f>
        <v>1</v>
      </c>
      <c r="AD59" s="25" t="s">
        <v>166</v>
      </c>
      <c r="AE59" s="26">
        <f>IF(EXACT(AD59,"25 dB"),1,IF(AD59="",0,-1))</f>
        <v>1</v>
      </c>
      <c r="AF59" s="24" t="s">
        <v>159</v>
      </c>
      <c r="AG59" s="26">
        <f>IF(EXACT(AF59,"2 Pa"),1,IF(AF59="",0,-1))</f>
        <v>1</v>
      </c>
      <c r="AH59" s="35" t="s">
        <v>160</v>
      </c>
      <c r="AI59" s="30">
        <f>20*LOG10((3+K59)/0.00002)</f>
        <v>114.80725378988488</v>
      </c>
      <c r="AJ59" s="26">
        <v>-1</v>
      </c>
      <c r="AK59" s="24" t="s">
        <v>161</v>
      </c>
      <c r="AL59" s="30">
        <f>10*LOG10(10^((80+J59)/10)+10^((78+I59)/10))</f>
        <v>83.455404631092932</v>
      </c>
      <c r="AM59" s="26">
        <f>IF(AK59="",0,IF(EXACT(RIGHT(AK59,2),"dB"),IF(ABS(VALUE(LEFT(AK59,FIND(" ",AK59,1)))-AL59)&lt;=0.5,1,-1),-1))</f>
        <v>1</v>
      </c>
      <c r="AN59" s="31"/>
      <c r="AO59" s="28" t="str">
        <f>TEXT(78+K59-16.1,"0.0")</f>
        <v>69.9</v>
      </c>
      <c r="AP59" s="26">
        <f>IF(AN59="",0,IF(EXACT(RIGHT(AN59,5),"dB(A)"),IF(ABS(VALUE(LEFT(AN59,FIND(" ",AN59,1)))-AO59)&lt;=0.5,1,-1),-1))</f>
        <v>0</v>
      </c>
      <c r="AQ59" s="24" t="s">
        <v>162</v>
      </c>
      <c r="AR59" s="28">
        <f>60+I59-0.5</f>
        <v>59.5</v>
      </c>
      <c r="AS59" s="26">
        <f>IF(AQ59="",0,IF(EXACT(RIGHT(AQ59,5),"dB(A)"),IF(ABS(VALUE(LEFT(AQ59,FIND(" ",AQ59,1)))-AR59)&lt;=0.5,1,-1),-1))</f>
        <v>-1</v>
      </c>
      <c r="AT59" s="24" t="s">
        <v>163</v>
      </c>
      <c r="AU59" s="31">
        <f>0.00002*10^((80+J59)/20)</f>
        <v>0.25178508235883346</v>
      </c>
      <c r="AV59" s="31">
        <f>AU59/400</f>
        <v>6.2946270589708364E-4</v>
      </c>
      <c r="AW59" s="31">
        <f>AU59*AV59</f>
        <v>1.5848931924611136E-4</v>
      </c>
      <c r="AX59" s="31">
        <f>AW59/340</f>
        <v>4.6614505660620987E-7</v>
      </c>
      <c r="AY59" s="26">
        <v>1</v>
      </c>
      <c r="AZ59" s="32">
        <f>L59+V59+AC59+AE59+AG59+AJ59+AM59+AP59+AS59+AY59</f>
        <v>4</v>
      </c>
    </row>
    <row r="60" spans="1:52" ht="15.75" customHeight="1">
      <c r="A60" s="22">
        <v>59</v>
      </c>
      <c r="B60" s="23">
        <v>41922.750657430552</v>
      </c>
      <c r="C60" s="24" t="s">
        <v>197</v>
      </c>
      <c r="D60" s="25"/>
      <c r="E60" s="25">
        <v>240073</v>
      </c>
      <c r="F60" s="25">
        <f>INT(E60/100000)</f>
        <v>2</v>
      </c>
      <c r="G60" s="25">
        <f>INT(($E60-100000*F60)/10000)</f>
        <v>4</v>
      </c>
      <c r="H60" s="25">
        <f>INT(($E60-100000*F60-10000*G60)/1000)</f>
        <v>0</v>
      </c>
      <c r="I60" s="25">
        <f>INT(($E60-100000*$F60-10000*$G60-1000*$H60)/100)</f>
        <v>0</v>
      </c>
      <c r="J60" s="25">
        <f>INT(($E60-100000*$F60-10000*$G60-1000*$H60-100*$I60)/10)</f>
        <v>7</v>
      </c>
      <c r="K60" s="25">
        <f>INT(($E60-100000*$F60-10000*$G60-1000*$H60-100*$I60-10*$J60))</f>
        <v>3</v>
      </c>
      <c r="L60" s="26">
        <v>2</v>
      </c>
      <c r="M60" s="24" t="s">
        <v>205</v>
      </c>
      <c r="N60" s="28">
        <f>IF(ISERROR(FIND("larger than the sound intensity level",M60,1)),0,-1)</f>
        <v>0</v>
      </c>
      <c r="O60" s="28">
        <f>IF(ISERROR(FIND("are always equal",$M60,1)),0,-1)</f>
        <v>-1</v>
      </c>
      <c r="P60" s="28">
        <f>IF(ISERROR(FIND("is always smaller or equal than the sound energy density level",$M60,1)),0,1)</f>
        <v>0</v>
      </c>
      <c r="Q60" s="28">
        <f>IF(ISERROR(FIND("is the energetic average beween",$M60,1)),0,1)</f>
        <v>0</v>
      </c>
      <c r="R60" s="28">
        <f>IF(ISERROR(FIND("is constant (340 m/s)",$M60,1)),0,-1)</f>
        <v>0</v>
      </c>
      <c r="S60" s="28">
        <f>IF(ISERROR(FIND("is proportional to the temperature",$M60,1)),0,-1)</f>
        <v>-1</v>
      </c>
      <c r="T60" s="28">
        <f>IF(ISERROR(FIND("is proportional to the square root ",$M60,1)),0,1)</f>
        <v>0</v>
      </c>
      <c r="U60" s="28">
        <f>IF(ISERROR(FIND("depends on the sound level",$M60,1)),0,-1)</f>
        <v>0</v>
      </c>
      <c r="V60" s="26">
        <f>SUM(N60:U60)</f>
        <v>-2</v>
      </c>
      <c r="W60" s="24" t="s">
        <v>204</v>
      </c>
      <c r="X60" s="28">
        <f>IF(ISERROR(FIND("power level doubles",$W60,1)),0,-1)</f>
        <v>0</v>
      </c>
      <c r="Y60" s="28">
        <f>IF(ISERROR(FIND("power level increases by 6 dB",$W60,1)),0,-1)</f>
        <v>0</v>
      </c>
      <c r="Z60" s="28">
        <f>IF(ISERROR(FIND("power level increases by 3 dB",$W60,1)),0,1)</f>
        <v>1</v>
      </c>
      <c r="AA60" s="28">
        <f>IF(ISERROR(FIND("by the listener doubles",$W60,1)),0,-1)</f>
        <v>0</v>
      </c>
      <c r="AB60" s="28">
        <f>IF(ISERROR(FIND("by a factor 1.41",$W60,1)),0,1)</f>
        <v>0</v>
      </c>
      <c r="AC60" s="26">
        <f>SUM(X60:AB60)</f>
        <v>1</v>
      </c>
      <c r="AD60" s="25" t="s">
        <v>206</v>
      </c>
      <c r="AE60" s="26">
        <f>IF(EXACT(AD60,"25 dB"),1,IF(AD60="",0,-1))</f>
        <v>1</v>
      </c>
      <c r="AF60" s="24" t="s">
        <v>198</v>
      </c>
      <c r="AG60" s="26">
        <f>IF(EXACT(AF60,"2 Pa"),1,IF(AF60="",0,-1))</f>
        <v>1</v>
      </c>
      <c r="AH60" s="24" t="s">
        <v>199</v>
      </c>
      <c r="AI60" s="30">
        <f>20*LOG10((3+K60)/0.00002)</f>
        <v>109.54242509439325</v>
      </c>
      <c r="AJ60" s="26">
        <f>IF(AH60="",0,IF(EXACT(RIGHT(AH60,2),"dB"),IF(ABS(VALUE(LEFT(AH60,FIND(" ",AH60,1)))-AI60)&lt;=0.5,1,-1),-1))</f>
        <v>1</v>
      </c>
      <c r="AK60" s="24" t="s">
        <v>200</v>
      </c>
      <c r="AL60" s="30">
        <f>10*LOG10(10^((80+J60)/10)+10^((78+I60)/10))</f>
        <v>87.514969420252285</v>
      </c>
      <c r="AM60" s="26">
        <f>IF(AK60="",0,IF(EXACT(RIGHT(AK60,2),"dB"),IF(ABS(VALUE(LEFT(AK60,FIND(" ",AK60,1)))-AL60)&lt;=0.5,1,-1),-1))</f>
        <v>1</v>
      </c>
      <c r="AN60" s="24" t="s">
        <v>201</v>
      </c>
      <c r="AO60" s="28" t="str">
        <f>TEXT(78+K60-16.1,"0.0")</f>
        <v>64.9</v>
      </c>
      <c r="AP60" s="26">
        <f>IF(AN60="",0,IF(EXACT(RIGHT(AN60,5),"dB(A)"),IF(ABS(VALUE(LEFT(AN60,FIND(" ",AN60,1)))-AO60)&lt;=0.5,1,-1),-1))</f>
        <v>1</v>
      </c>
      <c r="AQ60" s="24" t="s">
        <v>202</v>
      </c>
      <c r="AR60" s="28">
        <f>60+I60-0.5</f>
        <v>59.5</v>
      </c>
      <c r="AS60" s="26">
        <f>IF(AQ60="",0,IF(EXACT(RIGHT(AQ60,5),"dB(A)"),IF(ABS(VALUE(LEFT(AQ60,FIND(" ",AQ60,1)))-AR60)&lt;=0.5,1,-1),-1))</f>
        <v>-1</v>
      </c>
      <c r="AT60" s="24" t="s">
        <v>203</v>
      </c>
      <c r="AU60" s="31">
        <f>0.00002*10^((80+J60)/20)</f>
        <v>0.44774422771366768</v>
      </c>
      <c r="AV60" s="31">
        <f>AU60/400</f>
        <v>1.1193605692841691E-3</v>
      </c>
      <c r="AW60" s="31">
        <f>AU60*AV60</f>
        <v>5.0118723362727166E-4</v>
      </c>
      <c r="AX60" s="31">
        <f>AW60/340</f>
        <v>1.4740800989037401E-6</v>
      </c>
      <c r="AY60" s="26">
        <f>IF(AT60="",0,-1)</f>
        <v>-1</v>
      </c>
      <c r="AZ60" s="32">
        <f>L60+V60+AC60+AE60+AG60+AJ60+AM60+AP60+AS60+AY60</f>
        <v>4</v>
      </c>
    </row>
    <row r="61" spans="1:52" ht="15.75" customHeight="1">
      <c r="A61" s="22">
        <v>60</v>
      </c>
      <c r="B61" s="23">
        <v>41922.751054456021</v>
      </c>
      <c r="C61" s="29" t="s">
        <v>279</v>
      </c>
      <c r="D61" s="33">
        <v>1</v>
      </c>
      <c r="E61" s="25">
        <v>239609</v>
      </c>
      <c r="F61" s="25">
        <f>INT(E61/100000)</f>
        <v>2</v>
      </c>
      <c r="G61" s="25">
        <f>INT(($E61-100000*F61)/10000)</f>
        <v>3</v>
      </c>
      <c r="H61" s="25">
        <f>INT(($E61-100000*F61-10000*G61)/1000)</f>
        <v>9</v>
      </c>
      <c r="I61" s="25">
        <f>INT(($E61-100000*$F61-10000*$G61-1000*$H61)/100)</f>
        <v>6</v>
      </c>
      <c r="J61" s="25">
        <f>INT(($E61-100000*$F61-10000*$G61-1000*$H61-100*$I61)/10)</f>
        <v>0</v>
      </c>
      <c r="K61" s="25">
        <f>INT(($E61-100000*$F61-10000*$G61-1000*$H61-100*$I61-10*$J61))</f>
        <v>9</v>
      </c>
      <c r="L61" s="26">
        <v>2</v>
      </c>
      <c r="M61" s="24" t="s">
        <v>287</v>
      </c>
      <c r="N61" s="28">
        <f>IF(ISERROR(FIND("larger than the sound intensity level",M61,1)),0,-1)</f>
        <v>-1</v>
      </c>
      <c r="O61" s="28">
        <f>IF(ISERROR(FIND("are always equal",$M61,1)),0,-1)</f>
        <v>0</v>
      </c>
      <c r="P61" s="28">
        <f>IF(ISERROR(FIND("is always smaller or equal than the sound energy density level",$M61,1)),0,1)</f>
        <v>1</v>
      </c>
      <c r="Q61" s="28">
        <f>IF(ISERROR(FIND("is the energetic average beween",$M61,1)),0,1)</f>
        <v>0</v>
      </c>
      <c r="R61" s="28">
        <f>IF(ISERROR(FIND("is constant (340 m/s)",$M61,1)),0,-1)</f>
        <v>-1</v>
      </c>
      <c r="S61" s="28">
        <f>IF(ISERROR(FIND("is proportional to the temperature",$M61,1)),0,-1)</f>
        <v>0</v>
      </c>
      <c r="T61" s="28">
        <f>IF(ISERROR(FIND("is proportional to the square root ",$M61,1)),0,1)</f>
        <v>1</v>
      </c>
      <c r="U61" s="28">
        <f>IF(ISERROR(FIND("depends on the sound level",$M61,1)),0,-1)</f>
        <v>0</v>
      </c>
      <c r="V61" s="26">
        <f>SUM(N61:U61)</f>
        <v>0</v>
      </c>
      <c r="W61" s="24" t="s">
        <v>286</v>
      </c>
      <c r="X61" s="28">
        <f>IF(ISERROR(FIND("power level doubles",$W61,1)),0,-1)</f>
        <v>0</v>
      </c>
      <c r="Y61" s="28">
        <f>IF(ISERROR(FIND("power level increases by 6 dB",$W61,1)),0,-1)</f>
        <v>0</v>
      </c>
      <c r="Z61" s="28">
        <f>IF(ISERROR(FIND("power level increases by 3 dB",$W61,1)),0,1)</f>
        <v>1</v>
      </c>
      <c r="AA61" s="28">
        <f>IF(ISERROR(FIND("by the listener doubles",$W61,1)),0,-1)</f>
        <v>0</v>
      </c>
      <c r="AB61" s="28">
        <f>IF(ISERROR(FIND("by a factor 1.41",$W61,1)),0,1)</f>
        <v>0</v>
      </c>
      <c r="AC61" s="26">
        <f>SUM(X61:AB61)</f>
        <v>1</v>
      </c>
      <c r="AD61" s="25" t="s">
        <v>288</v>
      </c>
      <c r="AE61" s="26">
        <f>IF(EXACT(AD61,"25 dB"),1,IF(AD61="",0,-1))</f>
        <v>1</v>
      </c>
      <c r="AF61" s="24" t="s">
        <v>280</v>
      </c>
      <c r="AG61" s="26">
        <f>IF(EXACT(AF61,"2 Pa"),1,IF(AF61="",0,-1))</f>
        <v>1</v>
      </c>
      <c r="AH61" s="24" t="s">
        <v>281</v>
      </c>
      <c r="AI61" s="30">
        <f>20*LOG10((3+K61)/0.00002)</f>
        <v>115.56302500767288</v>
      </c>
      <c r="AJ61" s="26">
        <f>IF(AH61="",0,IF(EXACT(RIGHT(AH61,2),"dB"),IF(ABS(VALUE(LEFT(AH61,FIND(" ",AH61,1)))-AI61)&lt;=0.5,1,-1),-1))</f>
        <v>1</v>
      </c>
      <c r="AK61" s="24" t="s">
        <v>282</v>
      </c>
      <c r="AL61" s="30">
        <f>10*LOG10(10^((80+J61)/10)+10^((78+I61)/10))</f>
        <v>85.455404631092932</v>
      </c>
      <c r="AM61" s="26">
        <f>IF(AK61="",0,IF(EXACT(RIGHT(AK61,2),"dB"),IF(ABS(VALUE(LEFT(AK61,FIND(" ",AK61,1)))-AL61)&lt;=0.5,1,-1),-1))</f>
        <v>1</v>
      </c>
      <c r="AN61" s="24" t="s">
        <v>283</v>
      </c>
      <c r="AO61" s="28" t="str">
        <f>TEXT(78+K61-16.1,"0.0")</f>
        <v>70.9</v>
      </c>
      <c r="AP61" s="26">
        <f>IF(AN61="",0,IF(EXACT(RIGHT(AN61,5),"dB(A)"),IF(ABS(VALUE(LEFT(AN61,FIND(" ",AN61,1)))-AO61)&lt;=0.5,1,-1),-1))</f>
        <v>-1</v>
      </c>
      <c r="AQ61" s="24" t="s">
        <v>284</v>
      </c>
      <c r="AR61" s="28">
        <f>60+I61-0.5</f>
        <v>65.5</v>
      </c>
      <c r="AS61" s="26">
        <f>IF(AQ61="",0,IF(EXACT(RIGHT(AQ61,5),"dB(A)"),IF(ABS(VALUE(LEFT(AQ61,FIND(" ",AQ61,1)))-AR61)&lt;=0.5,1,-1),-1))</f>
        <v>-1</v>
      </c>
      <c r="AT61" s="24" t="s">
        <v>285</v>
      </c>
      <c r="AU61" s="31">
        <f>0.00002*10^((80+J61)/20)</f>
        <v>0.2</v>
      </c>
      <c r="AV61" s="31">
        <f>AU61/400</f>
        <v>5.0000000000000001E-4</v>
      </c>
      <c r="AW61" s="31">
        <f>AU61*AV61</f>
        <v>1E-4</v>
      </c>
      <c r="AX61" s="31">
        <f>AW61/340</f>
        <v>2.9411764705882356E-7</v>
      </c>
      <c r="AY61" s="26">
        <f>IF(AT61="",0,-1)</f>
        <v>-1</v>
      </c>
      <c r="AZ61" s="32">
        <f>L61+V61+AC61+AE61+AG61+AJ61+AM61+AP61+AS61+AY61</f>
        <v>4</v>
      </c>
    </row>
    <row r="62" spans="1:52" ht="15.75" customHeight="1">
      <c r="A62" s="22">
        <v>61</v>
      </c>
      <c r="B62" s="23">
        <v>41922.751227824068</v>
      </c>
      <c r="C62" s="29" t="s">
        <v>309</v>
      </c>
      <c r="D62" s="33">
        <v>1</v>
      </c>
      <c r="E62" s="25">
        <v>243620</v>
      </c>
      <c r="F62" s="25">
        <f>INT(E62/100000)</f>
        <v>2</v>
      </c>
      <c r="G62" s="25">
        <f>INT(($E62-100000*F62)/10000)</f>
        <v>4</v>
      </c>
      <c r="H62" s="25">
        <f>INT(($E62-100000*F62-10000*G62)/1000)</f>
        <v>3</v>
      </c>
      <c r="I62" s="25">
        <f>INT(($E62-100000*$F62-10000*$G62-1000*$H62)/100)</f>
        <v>6</v>
      </c>
      <c r="J62" s="25">
        <f>INT(($E62-100000*$F62-10000*$G62-1000*$H62-100*$I62)/10)</f>
        <v>2</v>
      </c>
      <c r="K62" s="25">
        <f>INT(($E62-100000*$F62-10000*$G62-1000*$H62-100*$I62-10*$J62))</f>
        <v>0</v>
      </c>
      <c r="L62" s="26">
        <v>2</v>
      </c>
      <c r="M62" s="24" t="s">
        <v>317</v>
      </c>
      <c r="N62" s="28">
        <f>IF(ISERROR(FIND("larger than the sound intensity level",M62,1)),0,-1)</f>
        <v>0</v>
      </c>
      <c r="O62" s="28">
        <f>IF(ISERROR(FIND("are always equal",$M62,1)),0,-1)</f>
        <v>-1</v>
      </c>
      <c r="P62" s="28">
        <f>IF(ISERROR(FIND("is always smaller or equal than the sound energy density level",$M62,1)),0,1)</f>
        <v>0</v>
      </c>
      <c r="Q62" s="28">
        <f>IF(ISERROR(FIND("is the energetic average beween",$M62,1)),0,1)</f>
        <v>0</v>
      </c>
      <c r="R62" s="28">
        <f>IF(ISERROR(FIND("is constant (340 m/s)",$M62,1)),0,-1)</f>
        <v>0</v>
      </c>
      <c r="S62" s="28">
        <f>IF(ISERROR(FIND("is proportional to the temperature",$M62,1)),0,-1)</f>
        <v>0</v>
      </c>
      <c r="T62" s="28">
        <f>IF(ISERROR(FIND("is proportional to the square root ",$M62,1)),0,1)</f>
        <v>1</v>
      </c>
      <c r="U62" s="28">
        <f>IF(ISERROR(FIND("depends on the sound level",$M62,1)),0,-1)</f>
        <v>0</v>
      </c>
      <c r="V62" s="26">
        <f>SUM(N62:U62)</f>
        <v>0</v>
      </c>
      <c r="W62" s="24" t="s">
        <v>316</v>
      </c>
      <c r="X62" s="28">
        <f>IF(ISERROR(FIND("power level doubles",$W62,1)),0,-1)</f>
        <v>0</v>
      </c>
      <c r="Y62" s="28">
        <f>IF(ISERROR(FIND("power level increases by 6 dB",$W62,1)),0,-1)</f>
        <v>0</v>
      </c>
      <c r="Z62" s="28">
        <f>IF(ISERROR(FIND("power level increases by 3 dB",$W62,1)),0,1)</f>
        <v>1</v>
      </c>
      <c r="AA62" s="28">
        <f>IF(ISERROR(FIND("by the listener doubles",$W62,1)),0,-1)</f>
        <v>0</v>
      </c>
      <c r="AB62" s="28">
        <f>IF(ISERROR(FIND("by a factor 1.41",$W62,1)),0,1)</f>
        <v>0</v>
      </c>
      <c r="AC62" s="26">
        <f>SUM(X62:AB62)</f>
        <v>1</v>
      </c>
      <c r="AD62" s="25" t="s">
        <v>318</v>
      </c>
      <c r="AE62" s="26">
        <f>IF(EXACT(AD62,"25 dB"),1,IF(AD62="",0,-1))</f>
        <v>1</v>
      </c>
      <c r="AF62" s="24" t="s">
        <v>310</v>
      </c>
      <c r="AG62" s="26">
        <f>IF(EXACT(AF62,"2 Pa"),1,IF(AF62="",0,-1))</f>
        <v>1</v>
      </c>
      <c r="AH62" s="24" t="s">
        <v>311</v>
      </c>
      <c r="AI62" s="30">
        <f>20*LOG10((3+K62)/0.00002)</f>
        <v>103.52182518111363</v>
      </c>
      <c r="AJ62" s="26">
        <f>IF(AH62="",0,IF(EXACT(RIGHT(AH62,2),"dB"),IF(ABS(VALUE(LEFT(AH62,FIND(" ",AH62,1)))-AI62)&lt;=0.5,1,-1),-1))</f>
        <v>1</v>
      </c>
      <c r="AK62" s="24" t="s">
        <v>312</v>
      </c>
      <c r="AL62" s="30">
        <f>10*LOG10(10^((80+J62)/10)+10^((78+I62)/10))</f>
        <v>86.1244260279434</v>
      </c>
      <c r="AM62" s="26">
        <f>IF(AK62="",0,IF(EXACT(RIGHT(AK62,2),"dB"),IF(ABS(VALUE(LEFT(AK62,FIND(" ",AK62,1)))-AL62)&lt;=0.5,1,-1),-1))</f>
        <v>1</v>
      </c>
      <c r="AN62" s="36" t="s">
        <v>313</v>
      </c>
      <c r="AO62" s="28" t="str">
        <f>TEXT(78+K62-16.1,"0.0")</f>
        <v>61.9</v>
      </c>
      <c r="AP62" s="26">
        <f>IF(AN62="",0,IF(EXACT(RIGHT(AN62,5),"dB(A)"),IF(ABS(VALUE(LEFT(AN62,FIND(" ",AN62,1)))-AO62)&lt;=0.5,1,-1),-1))</f>
        <v>-1</v>
      </c>
      <c r="AQ62" s="24" t="s">
        <v>314</v>
      </c>
      <c r="AR62" s="28">
        <f>60+I62-0.5</f>
        <v>65.5</v>
      </c>
      <c r="AS62" s="26">
        <f>IF(AQ62="",0,IF(EXACT(RIGHT(AQ62,5),"dB(A)"),IF(ABS(VALUE(LEFT(AQ62,FIND(" ",AQ62,1)))-AR62)&lt;=0.5,1,-1),-1))</f>
        <v>-1</v>
      </c>
      <c r="AT62" s="24" t="s">
        <v>315</v>
      </c>
      <c r="AU62" s="31">
        <f>0.00002*10^((80+J62)/20)</f>
        <v>0.25178508235883346</v>
      </c>
      <c r="AV62" s="31">
        <f>AU62/400</f>
        <v>6.2946270589708364E-4</v>
      </c>
      <c r="AW62" s="31">
        <f>AU62*AV62</f>
        <v>1.5848931924611136E-4</v>
      </c>
      <c r="AX62" s="31">
        <f>AW62/340</f>
        <v>4.6614505660620987E-7</v>
      </c>
      <c r="AY62" s="26">
        <f>IF(AT62="",0,-1)</f>
        <v>-1</v>
      </c>
      <c r="AZ62" s="32">
        <f>L62+V62+AC62+AE62+AG62+AJ62+AM62+AP62+AS62+AY62</f>
        <v>4</v>
      </c>
    </row>
    <row r="63" spans="1:52" ht="15.75" customHeight="1">
      <c r="A63" s="22">
        <v>62</v>
      </c>
      <c r="B63" s="23">
        <v>41922.751704814815</v>
      </c>
      <c r="C63" s="29" t="s">
        <v>378</v>
      </c>
      <c r="D63" s="33">
        <v>1</v>
      </c>
      <c r="E63" s="25">
        <v>240603</v>
      </c>
      <c r="F63" s="25">
        <f>INT(E63/100000)</f>
        <v>2</v>
      </c>
      <c r="G63" s="25">
        <f>INT(($E63-100000*F63)/10000)</f>
        <v>4</v>
      </c>
      <c r="H63" s="25">
        <f>INT(($E63-100000*F63-10000*G63)/1000)</f>
        <v>0</v>
      </c>
      <c r="I63" s="25">
        <f>INT(($E63-100000*$F63-10000*$G63-1000*$H63)/100)</f>
        <v>6</v>
      </c>
      <c r="J63" s="25">
        <f>INT(($E63-100000*$F63-10000*$G63-1000*$H63-100*$I63)/10)</f>
        <v>0</v>
      </c>
      <c r="K63" s="25">
        <f>INT(($E63-100000*$F63-10000*$G63-1000*$H63-100*$I63-10*$J63))</f>
        <v>3</v>
      </c>
      <c r="L63" s="26">
        <v>2</v>
      </c>
      <c r="M63" s="24" t="s">
        <v>386</v>
      </c>
      <c r="N63" s="28">
        <f>IF(ISERROR(FIND("larger than the sound intensity level",M63,1)),0,-1)</f>
        <v>-1</v>
      </c>
      <c r="O63" s="28">
        <f>IF(ISERROR(FIND("are always equal",$M63,1)),0,-1)</f>
        <v>0</v>
      </c>
      <c r="P63" s="28">
        <f>IF(ISERROR(FIND("is always smaller or equal than the sound energy density level",$M63,1)),0,1)</f>
        <v>1</v>
      </c>
      <c r="Q63" s="28">
        <f>IF(ISERROR(FIND("is the energetic average beween",$M63,1)),0,1)</f>
        <v>0</v>
      </c>
      <c r="R63" s="28">
        <f>IF(ISERROR(FIND("is constant (340 m/s)",$M63,1)),0,-1)</f>
        <v>-1</v>
      </c>
      <c r="S63" s="28">
        <f>IF(ISERROR(FIND("is proportional to the temperature",$M63,1)),0,-1)</f>
        <v>0</v>
      </c>
      <c r="T63" s="28">
        <f>IF(ISERROR(FIND("is proportional to the square root ",$M63,1)),0,1)</f>
        <v>1</v>
      </c>
      <c r="U63" s="28">
        <f>IF(ISERROR(FIND("depends on the sound level",$M63,1)),0,-1)</f>
        <v>0</v>
      </c>
      <c r="V63" s="26">
        <f>SUM(N63:U63)</f>
        <v>0</v>
      </c>
      <c r="W63" s="24" t="s">
        <v>385</v>
      </c>
      <c r="X63" s="28">
        <f>IF(ISERROR(FIND("power level doubles",$W63,1)),0,-1)</f>
        <v>0</v>
      </c>
      <c r="Y63" s="28">
        <f>IF(ISERROR(FIND("power level increases by 6 dB",$W63,1)),0,-1)</f>
        <v>0</v>
      </c>
      <c r="Z63" s="28">
        <f>IF(ISERROR(FIND("power level increases by 3 dB",$W63,1)),0,1)</f>
        <v>1</v>
      </c>
      <c r="AA63" s="28">
        <f>IF(ISERROR(FIND("by the listener doubles",$W63,1)),0,-1)</f>
        <v>0</v>
      </c>
      <c r="AB63" s="28">
        <f>IF(ISERROR(FIND("by a factor 1.41",$W63,1)),0,1)</f>
        <v>0</v>
      </c>
      <c r="AC63" s="26">
        <f>SUM(X63:AB63)</f>
        <v>1</v>
      </c>
      <c r="AD63" s="25" t="s">
        <v>387</v>
      </c>
      <c r="AE63" s="26">
        <f>IF(EXACT(AD63,"25 dB"),1,IF(AD63="",0,-1))</f>
        <v>1</v>
      </c>
      <c r="AF63" s="24" t="s">
        <v>379</v>
      </c>
      <c r="AG63" s="26">
        <f>IF(EXACT(AF63,"2 Pa"),1,IF(AF63="",0,-1))</f>
        <v>1</v>
      </c>
      <c r="AH63" s="24" t="s">
        <v>380</v>
      </c>
      <c r="AI63" s="30">
        <f>20*LOG10((3+K63)/0.00002)</f>
        <v>109.54242509439325</v>
      </c>
      <c r="AJ63" s="26">
        <f>IF(AH63="",0,IF(EXACT(RIGHT(AH63,2),"dB"),IF(ABS(VALUE(LEFT(AH63,FIND(" ",AH63,1)))-AI63)&lt;=0.5,1,-1),-1))</f>
        <v>1</v>
      </c>
      <c r="AK63" s="24" t="s">
        <v>381</v>
      </c>
      <c r="AL63" s="30">
        <f>10*LOG10(10^((80+J63)/10)+10^((78+I63)/10))</f>
        <v>85.455404631092932</v>
      </c>
      <c r="AM63" s="26">
        <f>IF(AK63="",0,IF(EXACT(RIGHT(AK63,2),"dB"),IF(ABS(VALUE(LEFT(AK63,FIND(" ",AK63,1)))-AL63)&lt;=0.5,1,-1),-1))</f>
        <v>1</v>
      </c>
      <c r="AN63" s="24" t="s">
        <v>382</v>
      </c>
      <c r="AO63" s="28" t="str">
        <f>TEXT(78+K63-16.1,"0.0")</f>
        <v>64.9</v>
      </c>
      <c r="AP63" s="26">
        <f>IF(AN63="",0,IF(EXACT(RIGHT(AN63,5),"dB(A)"),IF(ABS(VALUE(LEFT(AN63,FIND(" ",AN63,1)))-AO63)&lt;=0.5,1,-1),-1))</f>
        <v>-1</v>
      </c>
      <c r="AQ63" s="24" t="s">
        <v>383</v>
      </c>
      <c r="AR63" s="28">
        <f>60+I63-0.5</f>
        <v>65.5</v>
      </c>
      <c r="AS63" s="26">
        <f>IF(AQ63="",0,IF(EXACT(RIGHT(AQ63,5),"dB(A)"),IF(ABS(VALUE(LEFT(AQ63,FIND(" ",AQ63,1)))-AR63)&lt;=0.5,1,-1),-1))</f>
        <v>-1</v>
      </c>
      <c r="AT63" s="24" t="s">
        <v>384</v>
      </c>
      <c r="AU63" s="31">
        <f>0.00002*10^((80+J63)/20)</f>
        <v>0.2</v>
      </c>
      <c r="AV63" s="31">
        <f>AU63/400</f>
        <v>5.0000000000000001E-4</v>
      </c>
      <c r="AW63" s="31">
        <f>AU63*AV63</f>
        <v>1E-4</v>
      </c>
      <c r="AX63" s="31">
        <f>AW63/340</f>
        <v>2.9411764705882356E-7</v>
      </c>
      <c r="AY63" s="26">
        <f>IF(AT63="",0,-1)</f>
        <v>-1</v>
      </c>
      <c r="AZ63" s="32">
        <f>L63+V63+AC63+AE63+AG63+AJ63+AM63+AP63+AS63+AY63</f>
        <v>4</v>
      </c>
    </row>
    <row r="64" spans="1:52" ht="15.75" customHeight="1">
      <c r="A64" s="22">
        <v>63</v>
      </c>
      <c r="B64" s="23">
        <v>41922.751890428241</v>
      </c>
      <c r="C64" s="29" t="s">
        <v>411</v>
      </c>
      <c r="D64" s="33">
        <v>1</v>
      </c>
      <c r="E64" s="25">
        <v>236578</v>
      </c>
      <c r="F64" s="25">
        <f>INT(E64/100000)</f>
        <v>2</v>
      </c>
      <c r="G64" s="25">
        <f>INT(($E64-100000*F64)/10000)</f>
        <v>3</v>
      </c>
      <c r="H64" s="25">
        <f>INT(($E64-100000*F64-10000*G64)/1000)</f>
        <v>6</v>
      </c>
      <c r="I64" s="25">
        <f>INT(($E64-100000*$F64-10000*$G64-1000*$H64)/100)</f>
        <v>5</v>
      </c>
      <c r="J64" s="25">
        <f>INT(($E64-100000*$F64-10000*$G64-1000*$H64-100*$I64)/10)</f>
        <v>7</v>
      </c>
      <c r="K64" s="25">
        <f>INT(($E64-100000*$F64-10000*$G64-1000*$H64-100*$I64-10*$J64))</f>
        <v>8</v>
      </c>
      <c r="L64" s="26">
        <v>2</v>
      </c>
      <c r="M64" s="24" t="s">
        <v>419</v>
      </c>
      <c r="N64" s="28">
        <f>IF(ISERROR(FIND("larger than the sound intensity level",M64,1)),0,-1)</f>
        <v>-1</v>
      </c>
      <c r="O64" s="28">
        <f>IF(ISERROR(FIND("are always equal",$M64,1)),0,-1)</f>
        <v>0</v>
      </c>
      <c r="P64" s="28">
        <f>IF(ISERROR(FIND("is always smaller or equal than the sound energy density level",$M64,1)),0,1)</f>
        <v>1</v>
      </c>
      <c r="Q64" s="28">
        <f>IF(ISERROR(FIND("is the energetic average beween",$M64,1)),0,1)</f>
        <v>0</v>
      </c>
      <c r="R64" s="28">
        <f>IF(ISERROR(FIND("is constant (340 m/s)",$M64,1)),0,-1)</f>
        <v>0</v>
      </c>
      <c r="S64" s="28">
        <f>IF(ISERROR(FIND("is proportional to the temperature",$M64,1)),0,-1)</f>
        <v>-1</v>
      </c>
      <c r="T64" s="28">
        <f>IF(ISERROR(FIND("is proportional to the square root ",$M64,1)),0,1)</f>
        <v>0</v>
      </c>
      <c r="U64" s="28">
        <f>IF(ISERROR(FIND("depends on the sound level",$M64,1)),0,-1)</f>
        <v>0</v>
      </c>
      <c r="V64" s="26">
        <f>SUM(N64:U64)</f>
        <v>-1</v>
      </c>
      <c r="W64" s="24" t="s">
        <v>418</v>
      </c>
      <c r="X64" s="28">
        <f>IF(ISERROR(FIND("power level doubles",$W64,1)),0,-1)</f>
        <v>0</v>
      </c>
      <c r="Y64" s="28">
        <f>IF(ISERROR(FIND("power level increases by 6 dB",$W64,1)),0,-1)</f>
        <v>0</v>
      </c>
      <c r="Z64" s="28">
        <f>IF(ISERROR(FIND("power level increases by 3 dB",$W64,1)),0,1)</f>
        <v>1</v>
      </c>
      <c r="AA64" s="28">
        <f>IF(ISERROR(FIND("by the listener doubles",$W64,1)),0,-1)</f>
        <v>-1</v>
      </c>
      <c r="AB64" s="28">
        <f>IF(ISERROR(FIND("by a factor 1.41",$W64,1)),0,1)</f>
        <v>0</v>
      </c>
      <c r="AC64" s="26">
        <f>SUM(X64:AB64)</f>
        <v>0</v>
      </c>
      <c r="AD64" s="25" t="s">
        <v>420</v>
      </c>
      <c r="AE64" s="26">
        <f>IF(EXACT(AD64,"25 dB"),1,IF(AD64="",0,-1))</f>
        <v>-1</v>
      </c>
      <c r="AF64" s="24" t="s">
        <v>412</v>
      </c>
      <c r="AG64" s="26">
        <f>IF(EXACT(AF64,"2 Pa"),1,IF(AF64="",0,-1))</f>
        <v>1</v>
      </c>
      <c r="AH64" s="24" t="s">
        <v>413</v>
      </c>
      <c r="AI64" s="30">
        <f>20*LOG10((3+K64)/0.00002)</f>
        <v>114.80725378988488</v>
      </c>
      <c r="AJ64" s="26">
        <f>IF(AH64="",0,IF(EXACT(RIGHT(AH64,2),"dB"),IF(ABS(VALUE(LEFT(AH64,FIND(" ",AH64,1)))-AI64)&lt;=0.5,1,-1),-1))</f>
        <v>1</v>
      </c>
      <c r="AK64" s="24" t="s">
        <v>414</v>
      </c>
      <c r="AL64" s="30">
        <f>10*LOG10(10^((80+J64)/10)+10^((78+I64)/10))</f>
        <v>88.455404631092932</v>
      </c>
      <c r="AM64" s="26">
        <f>IF(AK64="",0,IF(EXACT(RIGHT(AK64,2),"dB"),IF(ABS(VALUE(LEFT(AK64,FIND(" ",AK64,1)))-AL64)&lt;=0.5,1,-1),-1))</f>
        <v>1</v>
      </c>
      <c r="AN64" s="24" t="s">
        <v>415</v>
      </c>
      <c r="AO64" s="28" t="str">
        <f>TEXT(78+K64-16.1,"0.0")</f>
        <v>69.9</v>
      </c>
      <c r="AP64" s="26">
        <f>IF(AN64="",0,IF(EXACT(RIGHT(AN64,5),"dB(A)"),IF(ABS(VALUE(LEFT(AN64,FIND(" ",AN64,1)))-AO64)&lt;=0.5,1,-1),-1))</f>
        <v>1</v>
      </c>
      <c r="AQ64" s="24" t="s">
        <v>416</v>
      </c>
      <c r="AR64" s="28">
        <f>60+I64-0.5</f>
        <v>64.5</v>
      </c>
      <c r="AS64" s="26">
        <f>IF(AQ64="",0,IF(EXACT(RIGHT(AQ64,5),"dB(A)"),IF(ABS(VALUE(LEFT(AQ64,FIND(" ",AQ64,1)))-AR64)&lt;=0.5,1,-1),-1))</f>
        <v>1</v>
      </c>
      <c r="AT64" s="24" t="s">
        <v>417</v>
      </c>
      <c r="AU64" s="31">
        <f>0.00002*10^((80+J64)/20)</f>
        <v>0.44774422771366768</v>
      </c>
      <c r="AV64" s="31">
        <f>AU64/400</f>
        <v>1.1193605692841691E-3</v>
      </c>
      <c r="AW64" s="31">
        <f>AU64*AV64</f>
        <v>5.0118723362727166E-4</v>
      </c>
      <c r="AX64" s="31">
        <f>AW64/340</f>
        <v>1.4740800989037401E-6</v>
      </c>
      <c r="AY64" s="26">
        <f>IF(AT64="",0,-1)</f>
        <v>-1</v>
      </c>
      <c r="AZ64" s="32">
        <f>L64+V64+AC64+AE64+AG64+AJ64+AM64+AP64+AS64+AY64</f>
        <v>4</v>
      </c>
    </row>
    <row r="65" spans="1:52" ht="15.75" customHeight="1">
      <c r="A65" s="22">
        <v>64</v>
      </c>
      <c r="B65" s="23">
        <v>41922.751913321765</v>
      </c>
      <c r="C65" s="29" t="s">
        <v>421</v>
      </c>
      <c r="D65" s="33">
        <v>1</v>
      </c>
      <c r="E65" s="25">
        <v>253562</v>
      </c>
      <c r="F65" s="25">
        <f>INT(E65/100000)</f>
        <v>2</v>
      </c>
      <c r="G65" s="25">
        <f>INT(($E65-100000*F65)/10000)</f>
        <v>5</v>
      </c>
      <c r="H65" s="25">
        <f>INT(($E65-100000*F65-10000*G65)/1000)</f>
        <v>3</v>
      </c>
      <c r="I65" s="25">
        <f>INT(($E65-100000*$F65-10000*$G65-1000*$H65)/100)</f>
        <v>5</v>
      </c>
      <c r="J65" s="25">
        <f>INT(($E65-100000*$F65-10000*$G65-1000*$H65-100*$I65)/10)</f>
        <v>6</v>
      </c>
      <c r="K65" s="25">
        <f>INT(($E65-100000*$F65-10000*$G65-1000*$H65-100*$I65-10*$J65))</f>
        <v>2</v>
      </c>
      <c r="L65" s="26">
        <v>2</v>
      </c>
      <c r="M65" s="24" t="s">
        <v>429</v>
      </c>
      <c r="N65" s="28">
        <f>IF(ISERROR(FIND("larger than the sound intensity level",M65,1)),0,-1)</f>
        <v>0</v>
      </c>
      <c r="O65" s="28">
        <f>IF(ISERROR(FIND("are always equal",$M65,1)),0,-1)</f>
        <v>0</v>
      </c>
      <c r="P65" s="28">
        <f>IF(ISERROR(FIND("is always smaller or equal than the sound energy density level",$M65,1)),0,1)</f>
        <v>0</v>
      </c>
      <c r="Q65" s="28">
        <f>IF(ISERROR(FIND("is the energetic average beween",$M65,1)),0,1)</f>
        <v>0</v>
      </c>
      <c r="R65" s="28">
        <f>IF(ISERROR(FIND("is constant (340 m/s)",$M65,1)),0,-1)</f>
        <v>0</v>
      </c>
      <c r="S65" s="28">
        <f>IF(ISERROR(FIND("is proportional to the temperature",$M65,1)),0,-1)</f>
        <v>-1</v>
      </c>
      <c r="T65" s="28">
        <f>IF(ISERROR(FIND("is proportional to the square root ",$M65,1)),0,1)</f>
        <v>0</v>
      </c>
      <c r="U65" s="28">
        <f>IF(ISERROR(FIND("depends on the sound level",$M65,1)),0,-1)</f>
        <v>0</v>
      </c>
      <c r="V65" s="26">
        <f>SUM(N65:U65)</f>
        <v>-1</v>
      </c>
      <c r="W65" s="24" t="s">
        <v>428</v>
      </c>
      <c r="X65" s="28">
        <f>IF(ISERROR(FIND("power level doubles",$W65,1)),0,-1)</f>
        <v>0</v>
      </c>
      <c r="Y65" s="28">
        <f>IF(ISERROR(FIND("power level increases by 6 dB",$W65,1)),0,-1)</f>
        <v>0</v>
      </c>
      <c r="Z65" s="28">
        <f>IF(ISERROR(FIND("power level increases by 3 dB",$W65,1)),0,1)</f>
        <v>1</v>
      </c>
      <c r="AA65" s="28">
        <f>IF(ISERROR(FIND("by the listener doubles",$W65,1)),0,-1)</f>
        <v>0</v>
      </c>
      <c r="AB65" s="28">
        <f>IF(ISERROR(FIND("by a factor 1.41",$W65,1)),0,1)</f>
        <v>1</v>
      </c>
      <c r="AC65" s="26">
        <f>SUM(X65:AB65)</f>
        <v>2</v>
      </c>
      <c r="AD65" s="25" t="s">
        <v>430</v>
      </c>
      <c r="AE65" s="26">
        <f>IF(EXACT(AD65,"25 dB"),1,IF(AD65="",0,-1))</f>
        <v>1</v>
      </c>
      <c r="AF65" s="24" t="s">
        <v>422</v>
      </c>
      <c r="AG65" s="26">
        <f>IF(EXACT(AF65,"2 Pa"),1,IF(AF65="",0,-1))</f>
        <v>1</v>
      </c>
      <c r="AH65" s="24" t="s">
        <v>423</v>
      </c>
      <c r="AI65" s="30">
        <f>20*LOG10((3+K65)/0.00002)</f>
        <v>107.95880017344075</v>
      </c>
      <c r="AJ65" s="26">
        <f>IF(AH65="",0,IF(EXACT(RIGHT(AH65,2),"dB"),IF(ABS(VALUE(LEFT(AH65,FIND(" ",AH65,1)))-AI65)&lt;=0.5,1,-1),-1))</f>
        <v>1</v>
      </c>
      <c r="AK65" s="24" t="s">
        <v>424</v>
      </c>
      <c r="AL65" s="30">
        <f>10*LOG10(10^((80+J65)/10)+10^((78+I65)/10))</f>
        <v>87.764348624364857</v>
      </c>
      <c r="AM65" s="26">
        <f>IF(AK65="",0,IF(EXACT(RIGHT(AK65,2),"dB"),IF(ABS(VALUE(LEFT(AK65,FIND(" ",AK65,1)))-AL65)&lt;=0.5,1,-1),-1))</f>
        <v>1</v>
      </c>
      <c r="AN65" s="24" t="s">
        <v>425</v>
      </c>
      <c r="AO65" s="28" t="str">
        <f>TEXT(78+K65-16.1,"0.0")</f>
        <v>63.9</v>
      </c>
      <c r="AP65" s="26">
        <f>IF(AN65="",0,IF(EXACT(RIGHT(AN65,5),"dB(A)"),IF(ABS(VALUE(LEFT(AN65,FIND(" ",AN65,1)))-AO65)&lt;=0.5,1,-1),-1))</f>
        <v>-1</v>
      </c>
      <c r="AQ65" s="24" t="s">
        <v>426</v>
      </c>
      <c r="AR65" s="28">
        <f>60+I65-0.5</f>
        <v>64.5</v>
      </c>
      <c r="AS65" s="26">
        <f>IF(AQ65="",0,IF(EXACT(RIGHT(AQ65,5),"dB(A)"),IF(ABS(VALUE(LEFT(AQ65,FIND(" ",AQ65,1)))-AR65)&lt;=0.5,1,-1),-1))</f>
        <v>-1</v>
      </c>
      <c r="AT65" s="24" t="s">
        <v>427</v>
      </c>
      <c r="AU65" s="31">
        <f>0.00002*10^((80+J65)/20)</f>
        <v>0.39905246299377589</v>
      </c>
      <c r="AV65" s="31">
        <f>AU65/400</f>
        <v>9.9763115748443968E-4</v>
      </c>
      <c r="AW65" s="31">
        <f>AU65*AV65</f>
        <v>3.9810717055349719E-4</v>
      </c>
      <c r="AX65" s="31">
        <f>AW65/340</f>
        <v>1.1709034428044036E-6</v>
      </c>
      <c r="AY65" s="26">
        <f>IF(AT65="",0,-1)</f>
        <v>-1</v>
      </c>
      <c r="AZ65" s="32">
        <f>L65+V65+AC65+AE65+AG65+AJ65+AM65+AP65+AS65+AY65</f>
        <v>4</v>
      </c>
    </row>
    <row r="66" spans="1:52" ht="15.75" customHeight="1">
      <c r="A66" s="22">
        <v>65</v>
      </c>
      <c r="B66" s="23">
        <v>41922.752168819447</v>
      </c>
      <c r="C66" s="29" t="s">
        <v>358</v>
      </c>
      <c r="D66" s="33">
        <v>1</v>
      </c>
      <c r="E66" s="25">
        <v>248333</v>
      </c>
      <c r="F66" s="25">
        <f>INT(E66/100000)</f>
        <v>2</v>
      </c>
      <c r="G66" s="25">
        <f>INT(($E66-100000*F66)/10000)</f>
        <v>4</v>
      </c>
      <c r="H66" s="25">
        <f>INT(($E66-100000*F66-10000*G66)/1000)</f>
        <v>8</v>
      </c>
      <c r="I66" s="25">
        <f>INT(($E66-100000*$F66-10000*$G66-1000*$H66)/100)</f>
        <v>3</v>
      </c>
      <c r="J66" s="25">
        <f>INT(($E66-100000*$F66-10000*$G66-1000*$H66-100*$I66)/10)</f>
        <v>3</v>
      </c>
      <c r="K66" s="25">
        <f>INT(($E66-100000*$F66-10000*$G66-1000*$H66-100*$I66-10*$J66))</f>
        <v>3</v>
      </c>
      <c r="L66" s="26">
        <v>2</v>
      </c>
      <c r="M66" s="24" t="s">
        <v>366</v>
      </c>
      <c r="N66" s="28">
        <f>IF(ISERROR(FIND("larger than the sound intensity level",M66,1)),0,-1)</f>
        <v>-1</v>
      </c>
      <c r="O66" s="28">
        <f>IF(ISERROR(FIND("are always equal",$M66,1)),0,-1)</f>
        <v>0</v>
      </c>
      <c r="P66" s="28">
        <f>IF(ISERROR(FIND("is always smaller or equal than the sound energy density level",$M66,1)),0,1)</f>
        <v>1</v>
      </c>
      <c r="Q66" s="28">
        <f>IF(ISERROR(FIND("is the energetic average beween",$M66,1)),0,1)</f>
        <v>0</v>
      </c>
      <c r="R66" s="28">
        <f>IF(ISERROR(FIND("is constant (340 m/s)",$M66,1)),0,-1)</f>
        <v>0</v>
      </c>
      <c r="S66" s="28">
        <f>IF(ISERROR(FIND("is proportional to the temperature",$M66,1)),0,-1)</f>
        <v>0</v>
      </c>
      <c r="T66" s="28">
        <f>IF(ISERROR(FIND("is proportional to the square root ",$M66,1)),0,1)</f>
        <v>1</v>
      </c>
      <c r="U66" s="28">
        <f>IF(ISERROR(FIND("depends on the sound level",$M66,1)),0,-1)</f>
        <v>0</v>
      </c>
      <c r="V66" s="26">
        <f>SUM(N66:U66)</f>
        <v>1</v>
      </c>
      <c r="W66" s="24" t="s">
        <v>365</v>
      </c>
      <c r="X66" s="28">
        <f>IF(ISERROR(FIND("power level doubles",$W66,1)),0,-1)</f>
        <v>-1</v>
      </c>
      <c r="Y66" s="28">
        <f>IF(ISERROR(FIND("power level increases by 6 dB",$W66,1)),0,-1)</f>
        <v>0</v>
      </c>
      <c r="Z66" s="28">
        <f>IF(ISERROR(FIND("power level increases by 3 dB",$W66,1)),0,1)</f>
        <v>1</v>
      </c>
      <c r="AA66" s="28">
        <f>IF(ISERROR(FIND("by the listener doubles",$W66,1)),0,-1)</f>
        <v>0</v>
      </c>
      <c r="AB66" s="28">
        <f>IF(ISERROR(FIND("by a factor 1.41",$W66,1)),0,1)</f>
        <v>0</v>
      </c>
      <c r="AC66" s="26">
        <f>SUM(X66:AB66)</f>
        <v>0</v>
      </c>
      <c r="AD66" s="25" t="s">
        <v>367</v>
      </c>
      <c r="AE66" s="26">
        <f>IF(EXACT(AD66,"25 dB"),1,IF(AD66="",0,-1))</f>
        <v>1</v>
      </c>
      <c r="AF66" s="24" t="s">
        <v>359</v>
      </c>
      <c r="AG66" s="26">
        <f>IF(EXACT(AF66,"2 Pa"),1,IF(AF66="",0,-1))</f>
        <v>1</v>
      </c>
      <c r="AH66" s="24" t="s">
        <v>360</v>
      </c>
      <c r="AI66" s="30">
        <f>20*LOG10((3+K66)/0.00002)</f>
        <v>109.54242509439325</v>
      </c>
      <c r="AJ66" s="26">
        <f>IF(AH66="",0,IF(EXACT(RIGHT(AH66,2),"dB"),IF(ABS(VALUE(LEFT(AH66,FIND(" ",AH66,1)))-AI66)&lt;=0.5,1,-1),-1))</f>
        <v>-1</v>
      </c>
      <c r="AK66" s="24" t="s">
        <v>361</v>
      </c>
      <c r="AL66" s="30">
        <f>10*LOG10(10^((80+J66)/10)+10^((78+I66)/10))</f>
        <v>85.1244260279434</v>
      </c>
      <c r="AM66" s="26">
        <f>IF(AK66="",0,IF(EXACT(RIGHT(AK66,2),"dB"),IF(ABS(VALUE(LEFT(AK66,FIND(" ",AK66,1)))-AL66)&lt;=0.5,1,-1),-1))</f>
        <v>1</v>
      </c>
      <c r="AN66" s="29" t="s">
        <v>362</v>
      </c>
      <c r="AO66" s="28" t="str">
        <f>TEXT(78+K66-16.1,"0.0")</f>
        <v>64.9</v>
      </c>
      <c r="AP66" s="26">
        <v>-1</v>
      </c>
      <c r="AQ66" s="24" t="s">
        <v>363</v>
      </c>
      <c r="AR66" s="28">
        <f>60+I66-0.5</f>
        <v>62.5</v>
      </c>
      <c r="AS66" s="26">
        <f>IF(AQ66="",0,IF(EXACT(RIGHT(AQ66,5),"dB(A)"),IF(ABS(VALUE(LEFT(AQ66,FIND(" ",AQ66,1)))-AR66)&lt;=0.5,1,-1),-1))</f>
        <v>1</v>
      </c>
      <c r="AT66" s="24" t="s">
        <v>364</v>
      </c>
      <c r="AU66" s="31">
        <f>0.00002*10^((80+J66)/20)</f>
        <v>0.28250750892455123</v>
      </c>
      <c r="AV66" s="31">
        <f>AU66/400</f>
        <v>7.0626877231137807E-4</v>
      </c>
      <c r="AW66" s="31">
        <f>AU66*AV66</f>
        <v>1.9952623149688847E-4</v>
      </c>
      <c r="AX66" s="31">
        <f>AW66/340</f>
        <v>5.8684185734378965E-7</v>
      </c>
      <c r="AY66" s="26">
        <f>IF(AT66="",0,-1)</f>
        <v>-1</v>
      </c>
      <c r="AZ66" s="32">
        <f>L66+V66+AC66+AE66+AG66+AJ66+AM66+AP66+AS66+AY66</f>
        <v>4</v>
      </c>
    </row>
    <row r="67" spans="1:52" ht="15.75" customHeight="1">
      <c r="A67" s="22">
        <v>66</v>
      </c>
      <c r="B67" s="23">
        <v>41922.752258981476</v>
      </c>
      <c r="C67" s="24" t="s">
        <v>542</v>
      </c>
      <c r="D67" s="25"/>
      <c r="E67" s="25">
        <v>239465</v>
      </c>
      <c r="F67" s="25">
        <f>INT(E67/100000)</f>
        <v>2</v>
      </c>
      <c r="G67" s="25">
        <f>INT(($E67-100000*F67)/10000)</f>
        <v>3</v>
      </c>
      <c r="H67" s="25">
        <f>INT(($E67-100000*F67-10000*G67)/1000)</f>
        <v>9</v>
      </c>
      <c r="I67" s="25">
        <f>INT(($E67-100000*$F67-10000*$G67-1000*$H67)/100)</f>
        <v>4</v>
      </c>
      <c r="J67" s="25">
        <f>INT(($E67-100000*$F67-10000*$G67-1000*$H67-100*$I67)/10)</f>
        <v>6</v>
      </c>
      <c r="K67" s="25">
        <f>INT(($E67-100000*$F67-10000*$G67-1000*$H67-100*$I67-10*$J67))</f>
        <v>5</v>
      </c>
      <c r="L67" s="26">
        <v>2</v>
      </c>
      <c r="M67" s="24" t="s">
        <v>550</v>
      </c>
      <c r="N67" s="28">
        <f>IF(ISERROR(FIND("larger than the sound intensity level",M67,1)),0,-1)</f>
        <v>0</v>
      </c>
      <c r="O67" s="28">
        <f>IF(ISERROR(FIND("are always equal",$M67,1)),0,-1)</f>
        <v>-1</v>
      </c>
      <c r="P67" s="28">
        <f>IF(ISERROR(FIND("is always smaller or equal than the sound energy density level",$M67,1)),0,1)</f>
        <v>1</v>
      </c>
      <c r="Q67" s="28">
        <f>IF(ISERROR(FIND("is the energetic average beween",$M67,1)),0,1)</f>
        <v>0</v>
      </c>
      <c r="R67" s="28">
        <f>IF(ISERROR(FIND("is constant (340 m/s)",$M67,1)),0,-1)</f>
        <v>0</v>
      </c>
      <c r="S67" s="28">
        <f>IF(ISERROR(FIND("is proportional to the temperature",$M67,1)),0,-1)</f>
        <v>-1</v>
      </c>
      <c r="T67" s="28">
        <f>IF(ISERROR(FIND("is proportional to the square root ",$M67,1)),0,1)</f>
        <v>0</v>
      </c>
      <c r="U67" s="28">
        <f>IF(ISERROR(FIND("depends on the sound level",$M67,1)),0,-1)</f>
        <v>0</v>
      </c>
      <c r="V67" s="26">
        <f>SUM(N67:U67)</f>
        <v>-1</v>
      </c>
      <c r="W67" s="24" t="s">
        <v>549</v>
      </c>
      <c r="X67" s="28">
        <f>IF(ISERROR(FIND("power level doubles",$W67,1)),0,-1)</f>
        <v>0</v>
      </c>
      <c r="Y67" s="28">
        <f>IF(ISERROR(FIND("power level increases by 6 dB",$W67,1)),0,-1)</f>
        <v>0</v>
      </c>
      <c r="Z67" s="28">
        <f>IF(ISERROR(FIND("power level increases by 3 dB",$W67,1)),0,1)</f>
        <v>1</v>
      </c>
      <c r="AA67" s="28">
        <f>IF(ISERROR(FIND("by the listener doubles",$W67,1)),0,-1)</f>
        <v>0</v>
      </c>
      <c r="AB67" s="28">
        <f>IF(ISERROR(FIND("by a factor 1.41",$W67,1)),0,1)</f>
        <v>1</v>
      </c>
      <c r="AC67" s="26">
        <f>SUM(X67:AB67)</f>
        <v>2</v>
      </c>
      <c r="AD67" s="25" t="s">
        <v>551</v>
      </c>
      <c r="AE67" s="26">
        <f>IF(EXACT(AD67,"25 dB"),1,IF(AD67="",0,-1))</f>
        <v>-1</v>
      </c>
      <c r="AF67" s="24" t="s">
        <v>543</v>
      </c>
      <c r="AG67" s="26">
        <f>IF(EXACT(AF67,"2 Pa"),1,IF(AF67="",0,-1))</f>
        <v>1</v>
      </c>
      <c r="AH67" s="24" t="s">
        <v>544</v>
      </c>
      <c r="AI67" s="30">
        <f>20*LOG10((3+K67)/0.00002)</f>
        <v>112.04119982655925</v>
      </c>
      <c r="AJ67" s="26">
        <f>IF(AH67="",0,IF(EXACT(RIGHT(AH67,2),"dB"),IF(ABS(VALUE(LEFT(AH67,FIND(" ",AH67,1)))-AI67)&lt;=0.5,1,-1),-1))</f>
        <v>1</v>
      </c>
      <c r="AK67" s="24" t="s">
        <v>545</v>
      </c>
      <c r="AL67" s="30">
        <f>10*LOG10(10^((80+J67)/10)+10^((78+I67)/10))</f>
        <v>87.455404631092932</v>
      </c>
      <c r="AM67" s="26">
        <f>IF(AK67="",0,IF(EXACT(RIGHT(AK67,2),"dB"),IF(ABS(VALUE(LEFT(AK67,FIND(" ",AK67,1)))-AL67)&lt;=0.5,1,-1),-1))</f>
        <v>1</v>
      </c>
      <c r="AN67" s="24" t="s">
        <v>546</v>
      </c>
      <c r="AO67" s="28" t="str">
        <f>TEXT(78+K67-16.1,"0.0")</f>
        <v>66.9</v>
      </c>
      <c r="AP67" s="26">
        <f>IF(AN67="",0,IF(EXACT(RIGHT(AN67,5),"dB(A)"),IF(ABS(VALUE(LEFT(AN67,FIND(" ",AN67,1)))-AO67)&lt;=0.5,1,-1),-1))</f>
        <v>1</v>
      </c>
      <c r="AQ67" s="24" t="s">
        <v>547</v>
      </c>
      <c r="AR67" s="28">
        <f>60+I67-0.5</f>
        <v>63.5</v>
      </c>
      <c r="AS67" s="26">
        <f>IF(AQ67="",0,IF(EXACT(RIGHT(AQ67,5),"dB(A)"),IF(ABS(VALUE(LEFT(AQ67,FIND(" ",AQ67,1)))-AR67)&lt;=0.5,1,-1),-1))</f>
        <v>-1</v>
      </c>
      <c r="AT67" s="24" t="s">
        <v>548</v>
      </c>
      <c r="AU67" s="31">
        <f>0.00002*10^((80+J67)/20)</f>
        <v>0.39905246299377589</v>
      </c>
      <c r="AV67" s="31">
        <f>AU67/400</f>
        <v>9.9763115748443968E-4</v>
      </c>
      <c r="AW67" s="31">
        <f>AU67*AV67</f>
        <v>3.9810717055349719E-4</v>
      </c>
      <c r="AX67" s="31">
        <f>AW67/340</f>
        <v>1.1709034428044036E-6</v>
      </c>
      <c r="AY67" s="26">
        <f>IF(AT67="",0,-1)</f>
        <v>-1</v>
      </c>
      <c r="AZ67" s="32">
        <f>L67+V67+AC67+AE67+AG67+AJ67+AM67+AP67+AS67+AY67</f>
        <v>4</v>
      </c>
    </row>
    <row r="68" spans="1:52" ht="15.75" customHeight="1">
      <c r="A68" s="22">
        <v>67</v>
      </c>
      <c r="B68" s="23">
        <v>41922.752446805549</v>
      </c>
      <c r="C68" s="29" t="s">
        <v>571</v>
      </c>
      <c r="D68" s="33">
        <v>1</v>
      </c>
      <c r="E68" s="25">
        <v>234405</v>
      </c>
      <c r="F68" s="25">
        <f>INT(E68/100000)</f>
        <v>2</v>
      </c>
      <c r="G68" s="25">
        <f>INT(($E68-100000*F68)/10000)</f>
        <v>3</v>
      </c>
      <c r="H68" s="25">
        <f>INT(($E68-100000*F68-10000*G68)/1000)</f>
        <v>4</v>
      </c>
      <c r="I68" s="25">
        <f>INT(($E68-100000*$F68-10000*$G68-1000*$H68)/100)</f>
        <v>4</v>
      </c>
      <c r="J68" s="25">
        <f>INT(($E68-100000*$F68-10000*$G68-1000*$H68-100*$I68)/10)</f>
        <v>0</v>
      </c>
      <c r="K68" s="25">
        <f>INT(($E68-100000*$F68-10000*$G68-1000*$H68-100*$I68-10*$J68))</f>
        <v>5</v>
      </c>
      <c r="L68" s="26">
        <v>2</v>
      </c>
      <c r="M68" s="24" t="s">
        <v>579</v>
      </c>
      <c r="N68" s="28">
        <f>IF(ISERROR(FIND("larger than the sound intensity level",M68,1)),0,-1)</f>
        <v>-1</v>
      </c>
      <c r="O68" s="28">
        <f>IF(ISERROR(FIND("are always equal",$M68,1)),0,-1)</f>
        <v>0</v>
      </c>
      <c r="P68" s="28">
        <f>IF(ISERROR(FIND("is always smaller or equal than the sound energy density level",$M68,1)),0,1)</f>
        <v>1</v>
      </c>
      <c r="Q68" s="28">
        <f>IF(ISERROR(FIND("is the energetic average beween",$M68,1)),0,1)</f>
        <v>0</v>
      </c>
      <c r="R68" s="28">
        <f>IF(ISERROR(FIND("is constant (340 m/s)",$M68,1)),0,-1)</f>
        <v>0</v>
      </c>
      <c r="S68" s="28">
        <f>IF(ISERROR(FIND("is proportional to the temperature",$M68,1)),0,-1)</f>
        <v>-1</v>
      </c>
      <c r="T68" s="28">
        <f>IF(ISERROR(FIND("is proportional to the square root ",$M68,1)),0,1)</f>
        <v>0</v>
      </c>
      <c r="U68" s="28">
        <f>IF(ISERROR(FIND("depends on the sound level",$M68,1)),0,-1)</f>
        <v>0</v>
      </c>
      <c r="V68" s="26">
        <f>SUM(N68:U68)</f>
        <v>-1</v>
      </c>
      <c r="W68" s="24" t="s">
        <v>578</v>
      </c>
      <c r="X68" s="28">
        <f>IF(ISERROR(FIND("power level doubles",$W68,1)),0,-1)</f>
        <v>0</v>
      </c>
      <c r="Y68" s="28">
        <f>IF(ISERROR(FIND("power level increases by 6 dB",$W68,1)),0,-1)</f>
        <v>0</v>
      </c>
      <c r="Z68" s="28">
        <f>IF(ISERROR(FIND("power level increases by 3 dB",$W68,1)),0,1)</f>
        <v>1</v>
      </c>
      <c r="AA68" s="28">
        <f>IF(ISERROR(FIND("by the listener doubles",$W68,1)),0,-1)</f>
        <v>-1</v>
      </c>
      <c r="AB68" s="28">
        <f>IF(ISERROR(FIND("by a factor 1.41",$W68,1)),0,1)</f>
        <v>0</v>
      </c>
      <c r="AC68" s="26">
        <f>SUM(X68:AB68)</f>
        <v>0</v>
      </c>
      <c r="AD68" s="25" t="s">
        <v>580</v>
      </c>
      <c r="AE68" s="26">
        <f>IF(EXACT(AD68,"25 dB"),1,IF(AD68="",0,-1))</f>
        <v>-1</v>
      </c>
      <c r="AF68" s="24" t="s">
        <v>572</v>
      </c>
      <c r="AG68" s="26">
        <f>IF(EXACT(AF68,"2 Pa"),1,IF(AF68="",0,-1))</f>
        <v>1</v>
      </c>
      <c r="AH68" s="24" t="s">
        <v>573</v>
      </c>
      <c r="AI68" s="30">
        <f>20*LOG10((3+K68)/0.00002)</f>
        <v>112.04119982655925</v>
      </c>
      <c r="AJ68" s="26">
        <f>IF(AH68="",0,IF(EXACT(RIGHT(AH68,2),"dB"),IF(ABS(VALUE(LEFT(AH68,FIND(" ",AH68,1)))-AI68)&lt;=0.5,1,-1),-1))</f>
        <v>1</v>
      </c>
      <c r="AK68" s="24" t="s">
        <v>574</v>
      </c>
      <c r="AL68" s="30">
        <f>10*LOG10(10^((80+J68)/10)+10^((78+I68)/10))</f>
        <v>84.1244260279434</v>
      </c>
      <c r="AM68" s="26">
        <f>IF(AK68="",0,IF(EXACT(RIGHT(AK68,2),"dB"),IF(ABS(VALUE(LEFT(AK68,FIND(" ",AK68,1)))-AL68)&lt;=0.5,1,-1),-1))</f>
        <v>1</v>
      </c>
      <c r="AN68" s="24" t="s">
        <v>575</v>
      </c>
      <c r="AO68" s="28" t="str">
        <f>TEXT(78+K68-16.1,"0.0")</f>
        <v>66.9</v>
      </c>
      <c r="AP68" s="26">
        <f>IF(AN68="",0,IF(EXACT(RIGHT(AN68,5),"dB(A)"),IF(ABS(VALUE(LEFT(AN68,FIND(" ",AN68,1)))-AO68)&lt;=0.5,1,-1),-1))</f>
        <v>1</v>
      </c>
      <c r="AQ68" s="24" t="s">
        <v>576</v>
      </c>
      <c r="AR68" s="28">
        <f>60+I68-0.5</f>
        <v>63.5</v>
      </c>
      <c r="AS68" s="26">
        <f>IF(AQ68="",0,IF(EXACT(RIGHT(AQ68,5),"dB(A)"),IF(ABS(VALUE(LEFT(AQ68,FIND(" ",AQ68,1)))-AR68)&lt;=0.5,1,-1),-1))</f>
        <v>1</v>
      </c>
      <c r="AT68" s="24" t="s">
        <v>577</v>
      </c>
      <c r="AU68" s="31">
        <f>0.00002*10^((80+J68)/20)</f>
        <v>0.2</v>
      </c>
      <c r="AV68" s="31">
        <f>AU68/400</f>
        <v>5.0000000000000001E-4</v>
      </c>
      <c r="AW68" s="31">
        <f>AU68*AV68</f>
        <v>1E-4</v>
      </c>
      <c r="AX68" s="31">
        <f>AW68/340</f>
        <v>2.9411764705882356E-7</v>
      </c>
      <c r="AY68" s="26">
        <f>IF(AT68="",0,-1)</f>
        <v>-1</v>
      </c>
      <c r="AZ68" s="32">
        <f>L68+V68+AC68+AE68+AG68+AJ68+AM68+AP68+AS68+AY68</f>
        <v>4</v>
      </c>
    </row>
    <row r="69" spans="1:52" ht="15.75" customHeight="1">
      <c r="A69" s="22">
        <v>68</v>
      </c>
      <c r="B69" s="23">
        <v>41922.75268435185</v>
      </c>
      <c r="C69" s="29" t="s">
        <v>673</v>
      </c>
      <c r="D69" s="33">
        <v>1</v>
      </c>
      <c r="E69" s="25">
        <v>244436</v>
      </c>
      <c r="F69" s="25">
        <f>INT(E69/100000)</f>
        <v>2</v>
      </c>
      <c r="G69" s="25">
        <f>INT(($E69-100000*F69)/10000)</f>
        <v>4</v>
      </c>
      <c r="H69" s="25">
        <f>INT(($E69-100000*F69-10000*G69)/1000)</f>
        <v>4</v>
      </c>
      <c r="I69" s="25">
        <f>INT(($E69-100000*$F69-10000*$G69-1000*$H69)/100)</f>
        <v>4</v>
      </c>
      <c r="J69" s="25">
        <f>INT(($E69-100000*$F69-10000*$G69-1000*$H69-100*$I69)/10)</f>
        <v>3</v>
      </c>
      <c r="K69" s="25">
        <f>INT(($E69-100000*$F69-10000*$G69-1000*$H69-100*$I69-10*$J69))</f>
        <v>6</v>
      </c>
      <c r="L69" s="26">
        <v>2</v>
      </c>
      <c r="M69" s="24" t="s">
        <v>681</v>
      </c>
      <c r="N69" s="28">
        <f>IF(ISERROR(FIND("larger than the sound intensity level",M69,1)),0,-1)</f>
        <v>-1</v>
      </c>
      <c r="O69" s="28">
        <f>IF(ISERROR(FIND("are always equal",$M69,1)),0,-1)</f>
        <v>0</v>
      </c>
      <c r="P69" s="28">
        <f>IF(ISERROR(FIND("is always smaller or equal than the sound energy density level",$M69,1)),0,1)</f>
        <v>1</v>
      </c>
      <c r="Q69" s="28">
        <f>IF(ISERROR(FIND("is the energetic average beween",$M69,1)),0,1)</f>
        <v>0</v>
      </c>
      <c r="R69" s="28">
        <f>IF(ISERROR(FIND("is constant (340 m/s)",$M69,1)),0,-1)</f>
        <v>0</v>
      </c>
      <c r="S69" s="28">
        <f>IF(ISERROR(FIND("is proportional to the temperature",$M69,1)),0,-1)</f>
        <v>-1</v>
      </c>
      <c r="T69" s="28">
        <f>IF(ISERROR(FIND("is proportional to the square root ",$M69,1)),0,1)</f>
        <v>0</v>
      </c>
      <c r="U69" s="28">
        <f>IF(ISERROR(FIND("depends on the sound level",$M69,1)),0,-1)</f>
        <v>0</v>
      </c>
      <c r="V69" s="26">
        <f>SUM(N69:U69)</f>
        <v>-1</v>
      </c>
      <c r="W69" s="24" t="s">
        <v>680</v>
      </c>
      <c r="X69" s="28">
        <f>IF(ISERROR(FIND("power level doubles",$W69,1)),0,-1)</f>
        <v>0</v>
      </c>
      <c r="Y69" s="28">
        <f>IF(ISERROR(FIND("power level increases by 6 dB",$W69,1)),0,-1)</f>
        <v>0</v>
      </c>
      <c r="Z69" s="28">
        <f>IF(ISERROR(FIND("power level increases by 3 dB",$W69,1)),0,1)</f>
        <v>1</v>
      </c>
      <c r="AA69" s="28">
        <f>IF(ISERROR(FIND("by the listener doubles",$W69,1)),0,-1)</f>
        <v>-1</v>
      </c>
      <c r="AB69" s="28">
        <f>IF(ISERROR(FIND("by a factor 1.41",$W69,1)),0,1)</f>
        <v>0</v>
      </c>
      <c r="AC69" s="26">
        <f>SUM(X69:AB69)</f>
        <v>0</v>
      </c>
      <c r="AD69" s="25" t="s">
        <v>682</v>
      </c>
      <c r="AE69" s="26">
        <f>IF(EXACT(AD69,"25 dB"),1,IF(AD69="",0,-1))</f>
        <v>-1</v>
      </c>
      <c r="AF69" s="24" t="s">
        <v>674</v>
      </c>
      <c r="AG69" s="26">
        <f>IF(EXACT(AF69,"2 Pa"),1,IF(AF69="",0,-1))</f>
        <v>1</v>
      </c>
      <c r="AH69" s="24" t="s">
        <v>675</v>
      </c>
      <c r="AI69" s="30">
        <f>20*LOG10((3+K69)/0.00002)</f>
        <v>113.06425027550688</v>
      </c>
      <c r="AJ69" s="26">
        <f>IF(AH69="",0,IF(EXACT(RIGHT(AH69,2),"dB"),IF(ABS(VALUE(LEFT(AH69,FIND(" ",AH69,1)))-AI69)&lt;=0.5,1,-1),-1))</f>
        <v>1</v>
      </c>
      <c r="AK69" s="24" t="s">
        <v>676</v>
      </c>
      <c r="AL69" s="30">
        <f>10*LOG10(10^((80+J69)/10)+10^((78+I69)/10))</f>
        <v>85.539018910438671</v>
      </c>
      <c r="AM69" s="26">
        <f>IF(AK69="",0,IF(EXACT(RIGHT(AK69,2),"dB"),IF(ABS(VALUE(LEFT(AK69,FIND(" ",AK69,1)))-AL69)&lt;=0.5,1,-1),-1))</f>
        <v>1</v>
      </c>
      <c r="AN69" s="24" t="s">
        <v>677</v>
      </c>
      <c r="AO69" s="28" t="str">
        <f>TEXT(78+K69-16.1,"0.0")</f>
        <v>67.9</v>
      </c>
      <c r="AP69" s="26">
        <f>IF(AN69="",0,IF(EXACT(RIGHT(AN69,5),"dB(A)"),IF(ABS(VALUE(LEFT(AN69,FIND(" ",AN69,1)))-AO69)&lt;=0.5,1,-1),-1))</f>
        <v>1</v>
      </c>
      <c r="AQ69" s="24" t="s">
        <v>678</v>
      </c>
      <c r="AR69" s="28">
        <f>60+I69-0.5</f>
        <v>63.5</v>
      </c>
      <c r="AS69" s="26">
        <f>IF(AQ69="",0,IF(EXACT(RIGHT(AQ69,5),"dB(A)"),IF(ABS(VALUE(LEFT(AQ69,FIND(" ",AQ69,1)))-AR69)&lt;=0.5,1,-1),-1))</f>
        <v>1</v>
      </c>
      <c r="AT69" s="24" t="s">
        <v>679</v>
      </c>
      <c r="AU69" s="31">
        <f>0.00002*10^((80+J69)/20)</f>
        <v>0.28250750892455123</v>
      </c>
      <c r="AV69" s="31">
        <f>AU69/400</f>
        <v>7.0626877231137807E-4</v>
      </c>
      <c r="AW69" s="31">
        <f>AU69*AV69</f>
        <v>1.9952623149688847E-4</v>
      </c>
      <c r="AX69" s="31">
        <f>AW69/340</f>
        <v>5.8684185734378965E-7</v>
      </c>
      <c r="AY69" s="26">
        <f>IF(AT69="",0,-1)</f>
        <v>-1</v>
      </c>
      <c r="AZ69" s="32">
        <f>L69+V69+AC69+AE69+AG69+AJ69+AM69+AP69+AS69+AY69</f>
        <v>4</v>
      </c>
    </row>
    <row r="70" spans="1:52" ht="15.75" customHeight="1">
      <c r="A70" s="22">
        <v>69</v>
      </c>
      <c r="B70" s="23">
        <v>41922.752686898151</v>
      </c>
      <c r="C70" s="29" t="s">
        <v>683</v>
      </c>
      <c r="D70" s="33">
        <v>1</v>
      </c>
      <c r="E70" s="25">
        <v>242500</v>
      </c>
      <c r="F70" s="25">
        <f>INT(E70/100000)</f>
        <v>2</v>
      </c>
      <c r="G70" s="25">
        <f>INT(($E70-100000*F70)/10000)</f>
        <v>4</v>
      </c>
      <c r="H70" s="25">
        <f>INT(($E70-100000*F70-10000*G70)/1000)</f>
        <v>2</v>
      </c>
      <c r="I70" s="25">
        <f>INT(($E70-100000*$F70-10000*$G70-1000*$H70)/100)</f>
        <v>5</v>
      </c>
      <c r="J70" s="25">
        <f>INT(($E70-100000*$F70-10000*$G70-1000*$H70-100*$I70)/10)</f>
        <v>0</v>
      </c>
      <c r="K70" s="25">
        <f>INT(($E70-100000*$F70-10000*$G70-1000*$H70-100*$I70-10*$J70))</f>
        <v>0</v>
      </c>
      <c r="L70" s="26">
        <v>2</v>
      </c>
      <c r="M70" s="24" t="s">
        <v>691</v>
      </c>
      <c r="N70" s="28">
        <f>IF(ISERROR(FIND("larger than the sound intensity level",M70,1)),0,-1)</f>
        <v>-1</v>
      </c>
      <c r="O70" s="28">
        <f>IF(ISERROR(FIND("are always equal",$M70,1)),0,-1)</f>
        <v>0</v>
      </c>
      <c r="P70" s="28">
        <f>IF(ISERROR(FIND("is always smaller or equal than the sound energy density level",$M70,1)),0,1)</f>
        <v>1</v>
      </c>
      <c r="Q70" s="28">
        <f>IF(ISERROR(FIND("is the energetic average beween",$M70,1)),0,1)</f>
        <v>0</v>
      </c>
      <c r="R70" s="28">
        <f>IF(ISERROR(FIND("is constant (340 m/s)",$M70,1)),0,-1)</f>
        <v>0</v>
      </c>
      <c r="S70" s="28">
        <f>IF(ISERROR(FIND("is proportional to the temperature",$M70,1)),0,-1)</f>
        <v>-1</v>
      </c>
      <c r="T70" s="28">
        <f>IF(ISERROR(FIND("is proportional to the square root ",$M70,1)),0,1)</f>
        <v>0</v>
      </c>
      <c r="U70" s="28">
        <f>IF(ISERROR(FIND("depends on the sound level",$M70,1)),0,-1)</f>
        <v>0</v>
      </c>
      <c r="V70" s="26">
        <f>SUM(N70:U70)</f>
        <v>-1</v>
      </c>
      <c r="W70" s="24" t="s">
        <v>690</v>
      </c>
      <c r="X70" s="28">
        <f>IF(ISERROR(FIND("power level doubles",$W70,1)),0,-1)</f>
        <v>0</v>
      </c>
      <c r="Y70" s="28">
        <f>IF(ISERROR(FIND("power level increases by 6 dB",$W70,1)),0,-1)</f>
        <v>0</v>
      </c>
      <c r="Z70" s="28">
        <f>IF(ISERROR(FIND("power level increases by 3 dB",$W70,1)),0,1)</f>
        <v>1</v>
      </c>
      <c r="AA70" s="28">
        <f>IF(ISERROR(FIND("by the listener doubles",$W70,1)),0,-1)</f>
        <v>-1</v>
      </c>
      <c r="AB70" s="28">
        <f>IF(ISERROR(FIND("by a factor 1.41",$W70,1)),0,1)</f>
        <v>0</v>
      </c>
      <c r="AC70" s="26">
        <f>SUM(X70:AB70)</f>
        <v>0</v>
      </c>
      <c r="AD70" s="25" t="s">
        <v>692</v>
      </c>
      <c r="AE70" s="26">
        <f>IF(EXACT(AD70,"25 dB"),1,IF(AD70="",0,-1))</f>
        <v>-1</v>
      </c>
      <c r="AF70" s="24" t="s">
        <v>684</v>
      </c>
      <c r="AG70" s="26">
        <f>IF(EXACT(AF70,"2 Pa"),1,IF(AF70="",0,-1))</f>
        <v>1</v>
      </c>
      <c r="AH70" s="24" t="s">
        <v>685</v>
      </c>
      <c r="AI70" s="30">
        <f>20*LOG10((3+K70)/0.00002)</f>
        <v>103.52182518111363</v>
      </c>
      <c r="AJ70" s="26">
        <f>IF(AH70="",0,IF(EXACT(RIGHT(AH70,2),"dB"),IF(ABS(VALUE(LEFT(AH70,FIND(" ",AH70,1)))-AI70)&lt;=0.5,1,-1),-1))</f>
        <v>1</v>
      </c>
      <c r="AK70" s="24" t="s">
        <v>686</v>
      </c>
      <c r="AL70" s="30">
        <f>10*LOG10(10^((80+J70)/10)+10^((78+I70)/10))</f>
        <v>84.764348624364857</v>
      </c>
      <c r="AM70" s="26">
        <f>IF(AK70="",0,IF(EXACT(RIGHT(AK70,2),"dB"),IF(ABS(VALUE(LEFT(AK70,FIND(" ",AK70,1)))-AL70)&lt;=0.5,1,-1),-1))</f>
        <v>1</v>
      </c>
      <c r="AN70" s="24" t="s">
        <v>687</v>
      </c>
      <c r="AO70" s="28" t="str">
        <f>TEXT(78+K70-16.1,"0.0")</f>
        <v>61.9</v>
      </c>
      <c r="AP70" s="26">
        <f>IF(AN70="",0,IF(EXACT(RIGHT(AN70,5),"dB(A)"),IF(ABS(VALUE(LEFT(AN70,FIND(" ",AN70,1)))-AO70)&lt;=0.5,1,-1),-1))</f>
        <v>1</v>
      </c>
      <c r="AQ70" s="24" t="s">
        <v>688</v>
      </c>
      <c r="AR70" s="28">
        <f>60+I70-0.5</f>
        <v>64.5</v>
      </c>
      <c r="AS70" s="26">
        <f>IF(AQ70="",0,IF(EXACT(RIGHT(AQ70,5),"dB(A)"),IF(ABS(VALUE(LEFT(AQ70,FIND(" ",AQ70,1)))-AR70)&lt;=0.5,1,-1),-1))</f>
        <v>1</v>
      </c>
      <c r="AT70" s="24" t="s">
        <v>689</v>
      </c>
      <c r="AU70" s="31">
        <f>0.00002*10^((80+J70)/20)</f>
        <v>0.2</v>
      </c>
      <c r="AV70" s="31">
        <f>AU70/400</f>
        <v>5.0000000000000001E-4</v>
      </c>
      <c r="AW70" s="31">
        <f>AU70*AV70</f>
        <v>1E-4</v>
      </c>
      <c r="AX70" s="31">
        <f>AW70/340</f>
        <v>2.9411764705882356E-7</v>
      </c>
      <c r="AY70" s="26">
        <f>IF(AT70="",0,-1)</f>
        <v>-1</v>
      </c>
      <c r="AZ70" s="32">
        <f>L70+V70+AC70+AE70+AG70+AJ70+AM70+AP70+AS70+AY70</f>
        <v>4</v>
      </c>
    </row>
    <row r="71" spans="1:52" ht="15.75" customHeight="1">
      <c r="A71" s="22">
        <v>70</v>
      </c>
      <c r="B71" s="23">
        <v>41922.752727500003</v>
      </c>
      <c r="C71" s="29" t="s">
        <v>703</v>
      </c>
      <c r="D71" s="33">
        <v>1</v>
      </c>
      <c r="E71" s="25">
        <v>211410</v>
      </c>
      <c r="F71" s="25">
        <f>INT(E71/100000)</f>
        <v>2</v>
      </c>
      <c r="G71" s="25">
        <f>INT(($E71-100000*F71)/10000)</f>
        <v>1</v>
      </c>
      <c r="H71" s="25">
        <f>INT(($E71-100000*F71-10000*G71)/1000)</f>
        <v>1</v>
      </c>
      <c r="I71" s="25">
        <f>INT(($E71-100000*$F71-10000*$G71-1000*$H71)/100)</f>
        <v>4</v>
      </c>
      <c r="J71" s="25">
        <f>INT(($E71-100000*$F71-10000*$G71-1000*$H71-100*$I71)/10)</f>
        <v>1</v>
      </c>
      <c r="K71" s="25">
        <f>INT(($E71-100000*$F71-10000*$G71-1000*$H71-100*$I71-10*$J71))</f>
        <v>0</v>
      </c>
      <c r="L71" s="26">
        <v>2</v>
      </c>
      <c r="M71" s="24" t="s">
        <v>711</v>
      </c>
      <c r="N71" s="28">
        <f>IF(ISERROR(FIND("larger than the sound intensity level",M71,1)),0,-1)</f>
        <v>-1</v>
      </c>
      <c r="O71" s="28">
        <f>IF(ISERROR(FIND("are always equal",$M71,1)),0,-1)</f>
        <v>0</v>
      </c>
      <c r="P71" s="28">
        <f>IF(ISERROR(FIND("is always smaller or equal than the sound energy density level",$M71,1)),0,1)</f>
        <v>1</v>
      </c>
      <c r="Q71" s="28">
        <f>IF(ISERROR(FIND("is the energetic average beween",$M71,1)),0,1)</f>
        <v>0</v>
      </c>
      <c r="R71" s="28">
        <f>IF(ISERROR(FIND("is constant (340 m/s)",$M71,1)),0,-1)</f>
        <v>0</v>
      </c>
      <c r="S71" s="28">
        <f>IF(ISERROR(FIND("is proportional to the temperature",$M71,1)),0,-1)</f>
        <v>-1</v>
      </c>
      <c r="T71" s="28">
        <f>IF(ISERROR(FIND("is proportional to the square root ",$M71,1)),0,1)</f>
        <v>0</v>
      </c>
      <c r="U71" s="28">
        <f>IF(ISERROR(FIND("depends on the sound level",$M71,1)),0,-1)</f>
        <v>0</v>
      </c>
      <c r="V71" s="26">
        <f>SUM(N71:U71)</f>
        <v>-1</v>
      </c>
      <c r="W71" s="24" t="s">
        <v>710</v>
      </c>
      <c r="X71" s="28">
        <f>IF(ISERROR(FIND("power level doubles",$W71,1)),0,-1)</f>
        <v>0</v>
      </c>
      <c r="Y71" s="28">
        <f>IF(ISERROR(FIND("power level increases by 6 dB",$W71,1)),0,-1)</f>
        <v>0</v>
      </c>
      <c r="Z71" s="28">
        <f>IF(ISERROR(FIND("power level increases by 3 dB",$W71,1)),0,1)</f>
        <v>1</v>
      </c>
      <c r="AA71" s="28">
        <f>IF(ISERROR(FIND("by the listener doubles",$W71,1)),0,-1)</f>
        <v>-1</v>
      </c>
      <c r="AB71" s="28">
        <f>IF(ISERROR(FIND("by a factor 1.41",$W71,1)),0,1)</f>
        <v>0</v>
      </c>
      <c r="AC71" s="26">
        <f>SUM(X71:AB71)</f>
        <v>0</v>
      </c>
      <c r="AD71" s="25" t="s">
        <v>712</v>
      </c>
      <c r="AE71" s="26">
        <f>IF(EXACT(AD71,"25 dB"),1,IF(AD71="",0,-1))</f>
        <v>-1</v>
      </c>
      <c r="AF71" s="24" t="s">
        <v>704</v>
      </c>
      <c r="AG71" s="26">
        <f>IF(EXACT(AF71,"2 Pa"),1,IF(AF71="",0,-1))</f>
        <v>1</v>
      </c>
      <c r="AH71" s="24" t="s">
        <v>705</v>
      </c>
      <c r="AI71" s="30">
        <f>20*LOG10((3+K71)/0.00002)</f>
        <v>103.52182518111363</v>
      </c>
      <c r="AJ71" s="26">
        <f>IF(AH71="",0,IF(EXACT(RIGHT(AH71,2),"dB"),IF(ABS(VALUE(LEFT(AH71,FIND(" ",AH71,1)))-AI71)&lt;=0.5,1,-1),-1))</f>
        <v>1</v>
      </c>
      <c r="AK71" s="24" t="s">
        <v>706</v>
      </c>
      <c r="AL71" s="30">
        <f>10*LOG10(10^((80+J71)/10)+10^((78+I71)/10))</f>
        <v>84.539018910438685</v>
      </c>
      <c r="AM71" s="26">
        <f>IF(AK71="",0,IF(EXACT(RIGHT(AK71,2),"dB"),IF(ABS(VALUE(LEFT(AK71,FIND(" ",AK71,1)))-AL71)&lt;=0.5,1,-1),-1))</f>
        <v>1</v>
      </c>
      <c r="AN71" s="24" t="s">
        <v>707</v>
      </c>
      <c r="AO71" s="28" t="str">
        <f>TEXT(78+K71-16.1,"0.0")</f>
        <v>61.9</v>
      </c>
      <c r="AP71" s="26">
        <f>IF(AN71="",0,IF(EXACT(RIGHT(AN71,5),"dB(A)"),IF(ABS(VALUE(LEFT(AN71,FIND(" ",AN71,1)))-AO71)&lt;=0.5,1,-1),-1))</f>
        <v>1</v>
      </c>
      <c r="AQ71" s="24" t="s">
        <v>708</v>
      </c>
      <c r="AR71" s="28">
        <f>60+I71-0.5</f>
        <v>63.5</v>
      </c>
      <c r="AS71" s="26">
        <f>IF(AQ71="",0,IF(EXACT(RIGHT(AQ71,5),"dB(A)"),IF(ABS(VALUE(LEFT(AQ71,FIND(" ",AQ71,1)))-AR71)&lt;=0.5,1,-1),-1))</f>
        <v>1</v>
      </c>
      <c r="AT71" s="24" t="s">
        <v>709</v>
      </c>
      <c r="AU71" s="31">
        <f>0.00002*10^((80+J71)/20)</f>
        <v>0.2244036908603928</v>
      </c>
      <c r="AV71" s="31">
        <f>AU71/400</f>
        <v>5.6100922715098195E-4</v>
      </c>
      <c r="AW71" s="31">
        <f>AU71*AV71</f>
        <v>1.2589254117941682E-4</v>
      </c>
      <c r="AX71" s="31">
        <f>AW71/340</f>
        <v>3.7027217993946124E-7</v>
      </c>
      <c r="AY71" s="26">
        <f>IF(AT71="",0,-1)</f>
        <v>-1</v>
      </c>
      <c r="AZ71" s="32">
        <f>L71+V71+AC71+AE71+AG71+AJ71+AM71+AP71+AS71+AY71</f>
        <v>4</v>
      </c>
    </row>
    <row r="72" spans="1:52" ht="15.75" customHeight="1">
      <c r="A72" s="22">
        <v>71</v>
      </c>
      <c r="B72" s="23">
        <v>41922.753022372686</v>
      </c>
      <c r="C72" s="29" t="s">
        <v>901</v>
      </c>
      <c r="D72" s="33">
        <v>1</v>
      </c>
      <c r="E72" s="25">
        <v>239316</v>
      </c>
      <c r="F72" s="25">
        <f>INT(E72/100000)</f>
        <v>2</v>
      </c>
      <c r="G72" s="25">
        <f>INT(($E72-100000*F72)/10000)</f>
        <v>3</v>
      </c>
      <c r="H72" s="25">
        <f>INT(($E72-100000*F72-10000*G72)/1000)</f>
        <v>9</v>
      </c>
      <c r="I72" s="25">
        <f>INT(($E72-100000*$F72-10000*$G72-1000*$H72)/100)</f>
        <v>3</v>
      </c>
      <c r="J72" s="25">
        <f>INT(($E72-100000*$F72-10000*$G72-1000*$H72-100*$I72)/10)</f>
        <v>1</v>
      </c>
      <c r="K72" s="25">
        <f>INT(($E72-100000*$F72-10000*$G72-1000*$H72-100*$I72-10*$J72))</f>
        <v>6</v>
      </c>
      <c r="L72" s="26">
        <v>2</v>
      </c>
      <c r="M72" s="24" t="s">
        <v>909</v>
      </c>
      <c r="N72" s="28">
        <f>IF(ISERROR(FIND("larger than the sound intensity level",M72,1)),0,-1)</f>
        <v>-1</v>
      </c>
      <c r="O72" s="28">
        <f>IF(ISERROR(FIND("are always equal",$M72,1)),0,-1)</f>
        <v>0</v>
      </c>
      <c r="P72" s="28">
        <f>IF(ISERROR(FIND("is always smaller or equal than the sound energy density level",$M72,1)),0,1)</f>
        <v>1</v>
      </c>
      <c r="Q72" s="28">
        <f>IF(ISERROR(FIND("is the energetic average beween",$M72,1)),0,1)</f>
        <v>0</v>
      </c>
      <c r="R72" s="28">
        <f>IF(ISERROR(FIND("is constant (340 m/s)",$M72,1)),0,-1)</f>
        <v>0</v>
      </c>
      <c r="S72" s="28">
        <f>IF(ISERROR(FIND("is proportional to the temperature",$M72,1)),0,-1)</f>
        <v>-1</v>
      </c>
      <c r="T72" s="28">
        <f>IF(ISERROR(FIND("is proportional to the square root ",$M72,1)),0,1)</f>
        <v>0</v>
      </c>
      <c r="U72" s="28">
        <f>IF(ISERROR(FIND("depends on the sound level",$M72,1)),0,-1)</f>
        <v>0</v>
      </c>
      <c r="V72" s="26">
        <f>SUM(N72:U72)</f>
        <v>-1</v>
      </c>
      <c r="W72" s="24" t="s">
        <v>908</v>
      </c>
      <c r="X72" s="28">
        <f>IF(ISERROR(FIND("power level doubles",$W72,1)),0,-1)</f>
        <v>0</v>
      </c>
      <c r="Y72" s="28">
        <f>IF(ISERROR(FIND("power level increases by 6 dB",$W72,1)),0,-1)</f>
        <v>0</v>
      </c>
      <c r="Z72" s="28">
        <f>IF(ISERROR(FIND("power level increases by 3 dB",$W72,1)),0,1)</f>
        <v>1</v>
      </c>
      <c r="AA72" s="28">
        <f>IF(ISERROR(FIND("by the listener doubles",$W72,1)),0,-1)</f>
        <v>0</v>
      </c>
      <c r="AB72" s="28">
        <f>IF(ISERROR(FIND("by a factor 1.41",$W72,1)),0,1)</f>
        <v>1</v>
      </c>
      <c r="AC72" s="26">
        <f>SUM(X72:AB72)</f>
        <v>2</v>
      </c>
      <c r="AD72" s="25" t="s">
        <v>910</v>
      </c>
      <c r="AE72" s="26">
        <f>IF(EXACT(AD72,"25 dB"),1,IF(AD72="",0,-1))</f>
        <v>1</v>
      </c>
      <c r="AF72" s="24" t="s">
        <v>902</v>
      </c>
      <c r="AG72" s="26">
        <f>IF(EXACT(AF72,"2 Pa"),1,IF(AF72="",0,-1))</f>
        <v>1</v>
      </c>
      <c r="AH72" s="24" t="s">
        <v>903</v>
      </c>
      <c r="AI72" s="30">
        <f>20*LOG10((3+K72)/0.00002)</f>
        <v>113.06425027550688</v>
      </c>
      <c r="AJ72" s="26">
        <f>IF(AH72="",0,IF(EXACT(RIGHT(AH72,2),"dB"),IF(ABS(VALUE(LEFT(AH72,FIND(" ",AH72,1)))-AI72)&lt;=0.5,1,-1),-1))</f>
        <v>1</v>
      </c>
      <c r="AK72" s="24" t="s">
        <v>904</v>
      </c>
      <c r="AL72" s="30">
        <f>10*LOG10(10^((80+J72)/10)+10^((78+I72)/10))</f>
        <v>84.010299956639813</v>
      </c>
      <c r="AM72" s="26">
        <f>IF(AK72="",0,IF(EXACT(RIGHT(AK72,2),"dB"),IF(ABS(VALUE(LEFT(AK72,FIND(" ",AK72,1)))-AL72)&lt;=0.5,1,-1),-1))</f>
        <v>-1</v>
      </c>
      <c r="AN72" s="24" t="s">
        <v>905</v>
      </c>
      <c r="AO72" s="28" t="str">
        <f>TEXT(78+K72-16.1,"0.0")</f>
        <v>67.9</v>
      </c>
      <c r="AP72" s="26">
        <f>IF(AN72="",0,IF(EXACT(RIGHT(AN72,5),"dB(A)"),IF(ABS(VALUE(LEFT(AN72,FIND(" ",AN72,1)))-AO72)&lt;=0.5,1,-1),-1))</f>
        <v>1</v>
      </c>
      <c r="AQ72" s="24" t="s">
        <v>906</v>
      </c>
      <c r="AR72" s="28">
        <f>60+I72-0.5</f>
        <v>62.5</v>
      </c>
      <c r="AS72" s="26">
        <f>IF(AQ72="",0,IF(EXACT(RIGHT(AQ72,5),"dB(A)"),IF(ABS(VALUE(LEFT(AQ72,FIND(" ",AQ72,1)))-AR72)&lt;=0.5,1,-1),-1))</f>
        <v>-1</v>
      </c>
      <c r="AT72" s="24" t="s">
        <v>907</v>
      </c>
      <c r="AU72" s="31">
        <f>0.00002*10^((80+J72)/20)</f>
        <v>0.2244036908603928</v>
      </c>
      <c r="AV72" s="31">
        <f>AU72/400</f>
        <v>5.6100922715098195E-4</v>
      </c>
      <c r="AW72" s="31">
        <f>AU72*AV72</f>
        <v>1.2589254117941682E-4</v>
      </c>
      <c r="AX72" s="31">
        <f>AW72/340</f>
        <v>3.7027217993946124E-7</v>
      </c>
      <c r="AY72" s="26">
        <f>IF(AT72="",0,-1)</f>
        <v>-1</v>
      </c>
      <c r="AZ72" s="32">
        <f>L72+V72+AC72+AE72+AG72+AJ72+AM72+AP72+AS72+AY72</f>
        <v>4</v>
      </c>
    </row>
    <row r="73" spans="1:52" ht="15.75" customHeight="1">
      <c r="A73" s="22">
        <v>72</v>
      </c>
      <c r="B73" s="23">
        <v>41922.75344768518</v>
      </c>
      <c r="C73" s="29" t="s">
        <v>1041</v>
      </c>
      <c r="D73" s="33">
        <v>1</v>
      </c>
      <c r="E73" s="25">
        <v>231076</v>
      </c>
      <c r="F73" s="25">
        <f>INT(E73/100000)</f>
        <v>2</v>
      </c>
      <c r="G73" s="25">
        <f>INT(($E73-100000*F73)/10000)</f>
        <v>3</v>
      </c>
      <c r="H73" s="25">
        <f>INT(($E73-100000*F73-10000*G73)/1000)</f>
        <v>1</v>
      </c>
      <c r="I73" s="25">
        <f>INT(($E73-100000*$F73-10000*$G73-1000*$H73)/100)</f>
        <v>0</v>
      </c>
      <c r="J73" s="25">
        <f>INT(($E73-100000*$F73-10000*$G73-1000*$H73-100*$I73)/10)</f>
        <v>7</v>
      </c>
      <c r="K73" s="25">
        <f>INT(($E73-100000*$F73-10000*$G73-1000*$H73-100*$I73-10*$J73))</f>
        <v>6</v>
      </c>
      <c r="L73" s="26">
        <v>2</v>
      </c>
      <c r="M73" s="24" t="s">
        <v>1049</v>
      </c>
      <c r="N73" s="28">
        <f>IF(ISERROR(FIND("larger than the sound intensity level",M73,1)),0,-1)</f>
        <v>-1</v>
      </c>
      <c r="O73" s="28">
        <f>IF(ISERROR(FIND("are always equal",$M73,1)),0,-1)</f>
        <v>0</v>
      </c>
      <c r="P73" s="28">
        <f>IF(ISERROR(FIND("is always smaller or equal than the sound energy density level",$M73,1)),0,1)</f>
        <v>1</v>
      </c>
      <c r="Q73" s="28">
        <f>IF(ISERROR(FIND("is the energetic average beween",$M73,1)),0,1)</f>
        <v>0</v>
      </c>
      <c r="R73" s="28">
        <f>IF(ISERROR(FIND("is constant (340 m/s)",$M73,1)),0,-1)</f>
        <v>0</v>
      </c>
      <c r="S73" s="28">
        <f>IF(ISERROR(FIND("is proportional to the temperature",$M73,1)),0,-1)</f>
        <v>-1</v>
      </c>
      <c r="T73" s="28">
        <f>IF(ISERROR(FIND("is proportional to the square root ",$M73,1)),0,1)</f>
        <v>0</v>
      </c>
      <c r="U73" s="28">
        <f>IF(ISERROR(FIND("depends on the sound level",$M73,1)),0,-1)</f>
        <v>0</v>
      </c>
      <c r="V73" s="26">
        <f>SUM(N73:U73)</f>
        <v>-1</v>
      </c>
      <c r="W73" s="24" t="s">
        <v>1048</v>
      </c>
      <c r="X73" s="28">
        <f>IF(ISERROR(FIND("power level doubles",$W73,1)),0,-1)</f>
        <v>0</v>
      </c>
      <c r="Y73" s="28">
        <f>IF(ISERROR(FIND("power level increases by 6 dB",$W73,1)),0,-1)</f>
        <v>0</v>
      </c>
      <c r="Z73" s="28">
        <f>IF(ISERROR(FIND("power level increases by 3 dB",$W73,1)),0,1)</f>
        <v>1</v>
      </c>
      <c r="AA73" s="28">
        <f>IF(ISERROR(FIND("by the listener doubles",$W73,1)),0,-1)</f>
        <v>0</v>
      </c>
      <c r="AB73" s="28">
        <f>IF(ISERROR(FIND("by a factor 1.41",$W73,1)),0,1)</f>
        <v>1</v>
      </c>
      <c r="AC73" s="26">
        <f>SUM(X73:AB73)</f>
        <v>2</v>
      </c>
      <c r="AD73" s="25" t="s">
        <v>1050</v>
      </c>
      <c r="AE73" s="26">
        <f>IF(EXACT(AD73,"25 dB"),1,IF(AD73="",0,-1))</f>
        <v>1</v>
      </c>
      <c r="AF73" s="24" t="s">
        <v>1042</v>
      </c>
      <c r="AG73" s="26">
        <f>IF(EXACT(AF73,"2 Pa"),1,IF(AF73="",0,-1))</f>
        <v>1</v>
      </c>
      <c r="AH73" s="24" t="s">
        <v>1043</v>
      </c>
      <c r="AI73" s="30">
        <f>20*LOG10((3+K73)/0.00002)</f>
        <v>113.06425027550688</v>
      </c>
      <c r="AJ73" s="26">
        <f>IF(AH73="",0,IF(EXACT(RIGHT(AH73,2),"dB"),IF(ABS(VALUE(LEFT(AH73,FIND(" ",AH73,1)))-AI73)&lt;=0.5,1,-1),-1))</f>
        <v>1</v>
      </c>
      <c r="AK73" s="24" t="s">
        <v>1044</v>
      </c>
      <c r="AL73" s="30">
        <f>10*LOG10(10^((80+J73)/10)+10^((78+I73)/10))</f>
        <v>87.514969420252285</v>
      </c>
      <c r="AM73" s="26">
        <f>IF(AK73="",0,IF(EXACT(RIGHT(AK73,2),"dB"),IF(ABS(VALUE(LEFT(AK73,FIND(" ",AK73,1)))-AL73)&lt;=0.5,1,-1),-1))</f>
        <v>-1</v>
      </c>
      <c r="AN73" s="24" t="s">
        <v>1045</v>
      </c>
      <c r="AO73" s="28" t="str">
        <f>TEXT(78+K73-16.1,"0.0")</f>
        <v>67.9</v>
      </c>
      <c r="AP73" s="26">
        <f>IF(AN73="",0,IF(EXACT(RIGHT(AN73,5),"dB(A)"),IF(ABS(VALUE(LEFT(AN73,FIND(" ",AN73,1)))-AO73)&lt;=0.5,1,-1),-1))</f>
        <v>1</v>
      </c>
      <c r="AQ73" s="24" t="s">
        <v>1046</v>
      </c>
      <c r="AR73" s="28">
        <f>60+I73-0.5</f>
        <v>59.5</v>
      </c>
      <c r="AS73" s="26">
        <f>IF(AQ73="",0,IF(EXACT(RIGHT(AQ73,5),"dB(A)"),IF(ABS(VALUE(LEFT(AQ73,FIND(" ",AQ73,1)))-AR73)&lt;=0.5,1,-1),-1))</f>
        <v>-1</v>
      </c>
      <c r="AT73" s="24" t="s">
        <v>1047</v>
      </c>
      <c r="AU73" s="31">
        <f>0.00002*10^((80+J73)/20)</f>
        <v>0.44774422771366768</v>
      </c>
      <c r="AV73" s="31">
        <f>AU73/400</f>
        <v>1.1193605692841691E-3</v>
      </c>
      <c r="AW73" s="31">
        <f>AU73*AV73</f>
        <v>5.0118723362727166E-4</v>
      </c>
      <c r="AX73" s="31">
        <f>AW73/340</f>
        <v>1.4740800989037401E-6</v>
      </c>
      <c r="AY73" s="26">
        <f>IF(AT73="",0,-1)</f>
        <v>-1</v>
      </c>
      <c r="AZ73" s="32">
        <f>L73+V73+AC73+AE73+AG73+AJ73+AM73+AP73+AS73+AY73</f>
        <v>4</v>
      </c>
    </row>
    <row r="74" spans="1:52" ht="15.75" customHeight="1">
      <c r="A74" s="22">
        <v>73</v>
      </c>
      <c r="B74" s="23">
        <v>41922.753815613425</v>
      </c>
      <c r="C74" s="29" t="s">
        <v>1089</v>
      </c>
      <c r="D74" s="33">
        <v>1</v>
      </c>
      <c r="E74" s="25">
        <v>255013</v>
      </c>
      <c r="F74" s="25">
        <f>INT(E74/100000)</f>
        <v>2</v>
      </c>
      <c r="G74" s="25">
        <f>INT(($E74-100000*F74)/10000)</f>
        <v>5</v>
      </c>
      <c r="H74" s="25">
        <f>INT(($E74-100000*F74-10000*G74)/1000)</f>
        <v>5</v>
      </c>
      <c r="I74" s="25">
        <f>INT(($E74-100000*$F74-10000*$G74-1000*$H74)/100)</f>
        <v>0</v>
      </c>
      <c r="J74" s="25">
        <f>INT(($E74-100000*$F74-10000*$G74-1000*$H74-100*$I74)/10)</f>
        <v>1</v>
      </c>
      <c r="K74" s="25">
        <f>INT(($E74-100000*$F74-10000*$G74-1000*$H74-100*$I74-10*$J74))</f>
        <v>3</v>
      </c>
      <c r="L74" s="26">
        <v>2</v>
      </c>
      <c r="M74" s="24" t="s">
        <v>1097</v>
      </c>
      <c r="N74" s="28">
        <f>IF(ISERROR(FIND("larger than the sound intensity level",M74,1)),0,-1)</f>
        <v>-1</v>
      </c>
      <c r="O74" s="28">
        <f>IF(ISERROR(FIND("are always equal",$M74,1)),0,-1)</f>
        <v>0</v>
      </c>
      <c r="P74" s="28">
        <f>IF(ISERROR(FIND("is always smaller or equal than the sound energy density level",$M74,1)),0,1)</f>
        <v>1</v>
      </c>
      <c r="Q74" s="28">
        <f>IF(ISERROR(FIND("is the energetic average beween",$M74,1)),0,1)</f>
        <v>0</v>
      </c>
      <c r="R74" s="28">
        <f>IF(ISERROR(FIND("is constant (340 m/s)",$M74,1)),0,-1)</f>
        <v>0</v>
      </c>
      <c r="S74" s="28">
        <f>IF(ISERROR(FIND("is proportional to the temperature",$M74,1)),0,-1)</f>
        <v>-1</v>
      </c>
      <c r="T74" s="28">
        <f>IF(ISERROR(FIND("is proportional to the square root ",$M74,1)),0,1)</f>
        <v>1</v>
      </c>
      <c r="U74" s="28">
        <f>IF(ISERROR(FIND("depends on the sound level",$M74,1)),0,-1)</f>
        <v>0</v>
      </c>
      <c r="V74" s="26">
        <f>SUM(N74:U74)</f>
        <v>0</v>
      </c>
      <c r="W74" s="24" t="s">
        <v>1096</v>
      </c>
      <c r="X74" s="28">
        <f>IF(ISERROR(FIND("power level doubles",$W74,1)),0,-1)</f>
        <v>0</v>
      </c>
      <c r="Y74" s="28">
        <f>IF(ISERROR(FIND("power level increases by 6 dB",$W74,1)),0,-1)</f>
        <v>0</v>
      </c>
      <c r="Z74" s="28">
        <f>IF(ISERROR(FIND("power level increases by 3 dB",$W74,1)),0,1)</f>
        <v>1</v>
      </c>
      <c r="AA74" s="28">
        <f>IF(ISERROR(FIND("by the listener doubles",$W74,1)),0,-1)</f>
        <v>0</v>
      </c>
      <c r="AB74" s="28">
        <f>IF(ISERROR(FIND("by a factor 1.41",$W74,1)),0,1)</f>
        <v>0</v>
      </c>
      <c r="AC74" s="26">
        <f>SUM(X74:AB74)</f>
        <v>1</v>
      </c>
      <c r="AD74" s="25" t="s">
        <v>1098</v>
      </c>
      <c r="AE74" s="26">
        <f>IF(EXACT(AD74,"25 dB"),1,IF(AD74="",0,-1))</f>
        <v>1</v>
      </c>
      <c r="AF74" s="24" t="s">
        <v>1090</v>
      </c>
      <c r="AG74" s="26">
        <f>IF(EXACT(AF74,"2 Pa"),1,IF(AF74="",0,-1))</f>
        <v>1</v>
      </c>
      <c r="AH74" s="24" t="s">
        <v>1091</v>
      </c>
      <c r="AI74" s="30">
        <f>20*LOG10((3+K74)/0.00002)</f>
        <v>109.54242509439325</v>
      </c>
      <c r="AJ74" s="26">
        <f>IF(AH74="",0,IF(EXACT(RIGHT(AH74,2),"dB"),IF(ABS(VALUE(LEFT(AH74,FIND(" ",AH74,1)))-AI74)&lt;=0.5,1,-1),-1))</f>
        <v>1</v>
      </c>
      <c r="AK74" s="24" t="s">
        <v>1092</v>
      </c>
      <c r="AL74" s="30">
        <f>10*LOG10(10^((80+J74)/10)+10^((78+I74)/10))</f>
        <v>82.764348624364857</v>
      </c>
      <c r="AM74" s="26">
        <f>IF(AK74="",0,IF(EXACT(RIGHT(AK74,2),"dB"),IF(ABS(VALUE(LEFT(AK74,FIND(" ",AK74,1)))-AL74)&lt;=0.5,1,-1),-1))</f>
        <v>-1</v>
      </c>
      <c r="AN74" s="24" t="s">
        <v>1093</v>
      </c>
      <c r="AO74" s="28" t="str">
        <f>TEXT(78+K74-16.1,"0.0")</f>
        <v>64.9</v>
      </c>
      <c r="AP74" s="26">
        <f>IF(AN74="",0,IF(EXACT(RIGHT(AN74,5),"dB(A)"),IF(ABS(VALUE(LEFT(AN74,FIND(" ",AN74,1)))-AO74)&lt;=0.5,1,-1),-1))</f>
        <v>1</v>
      </c>
      <c r="AQ74" s="24" t="s">
        <v>1094</v>
      </c>
      <c r="AR74" s="28">
        <f>60+I74-0.5</f>
        <v>59.5</v>
      </c>
      <c r="AS74" s="26">
        <f>IF(AQ74="",0,IF(EXACT(RIGHT(AQ74,5),"dB(A)"),IF(ABS(VALUE(LEFT(AQ74,FIND(" ",AQ74,1)))-AR74)&lt;=0.5,1,-1),-1))</f>
        <v>-1</v>
      </c>
      <c r="AT74" s="24" t="s">
        <v>1095</v>
      </c>
      <c r="AU74" s="31">
        <f>0.00002*10^((80+J74)/20)</f>
        <v>0.2244036908603928</v>
      </c>
      <c r="AV74" s="31">
        <f>AU74/400</f>
        <v>5.6100922715098195E-4</v>
      </c>
      <c r="AW74" s="31">
        <f>AU74*AV74</f>
        <v>1.2589254117941682E-4</v>
      </c>
      <c r="AX74" s="31">
        <f>AW74/340</f>
        <v>3.7027217993946124E-7</v>
      </c>
      <c r="AY74" s="26">
        <f>IF(AT74="",0,-1)</f>
        <v>-1</v>
      </c>
      <c r="AZ74" s="32">
        <f>L74+V74+AC74+AE74+AG74+AJ74+AM74+AP74+AS74+AY74</f>
        <v>4</v>
      </c>
    </row>
    <row r="75" spans="1:52" ht="15.75" customHeight="1">
      <c r="A75" s="22">
        <v>74</v>
      </c>
      <c r="B75" s="23">
        <v>41922.754026203707</v>
      </c>
      <c r="C75" s="29" t="s">
        <v>1188</v>
      </c>
      <c r="D75" s="33">
        <v>1</v>
      </c>
      <c r="E75" s="25">
        <v>242329</v>
      </c>
      <c r="F75" s="25">
        <f>INT(E75/100000)</f>
        <v>2</v>
      </c>
      <c r="G75" s="25">
        <f>INT(($E75-100000*F75)/10000)</f>
        <v>4</v>
      </c>
      <c r="H75" s="25">
        <f>INT(($E75-100000*F75-10000*G75)/1000)</f>
        <v>2</v>
      </c>
      <c r="I75" s="25">
        <f>INT(($E75-100000*$F75-10000*$G75-1000*$H75)/100)</f>
        <v>3</v>
      </c>
      <c r="J75" s="25">
        <f>INT(($E75-100000*$F75-10000*$G75-1000*$H75-100*$I75)/10)</f>
        <v>2</v>
      </c>
      <c r="K75" s="25">
        <f>INT(($E75-100000*$F75-10000*$G75-1000*$H75-100*$I75-10*$J75))</f>
        <v>9</v>
      </c>
      <c r="L75" s="26">
        <v>2</v>
      </c>
      <c r="M75" s="24" t="s">
        <v>1196</v>
      </c>
      <c r="N75" s="28">
        <f>IF(ISERROR(FIND("larger than the sound intensity level",M75,1)),0,-1)</f>
        <v>-1</v>
      </c>
      <c r="O75" s="28">
        <f>IF(ISERROR(FIND("are always equal",$M75,1)),0,-1)</f>
        <v>0</v>
      </c>
      <c r="P75" s="28">
        <f>IF(ISERROR(FIND("is always smaller or equal than the sound energy density level",$M75,1)),0,1)</f>
        <v>0</v>
      </c>
      <c r="Q75" s="28">
        <f>IF(ISERROR(FIND("is the energetic average beween",$M75,1)),0,1)</f>
        <v>0</v>
      </c>
      <c r="R75" s="28">
        <f>IF(ISERROR(FIND("is constant (340 m/s)",$M75,1)),0,-1)</f>
        <v>0</v>
      </c>
      <c r="S75" s="28">
        <f>IF(ISERROR(FIND("is proportional to the temperature",$M75,1)),0,-1)</f>
        <v>0</v>
      </c>
      <c r="T75" s="28">
        <f>IF(ISERROR(FIND("is proportional to the square root ",$M75,1)),0,1)</f>
        <v>1</v>
      </c>
      <c r="U75" s="28">
        <f>IF(ISERROR(FIND("depends on the sound level",$M75,1)),0,-1)</f>
        <v>-1</v>
      </c>
      <c r="V75" s="26">
        <f>SUM(N75:U75)</f>
        <v>-1</v>
      </c>
      <c r="W75" s="24" t="s">
        <v>1195</v>
      </c>
      <c r="X75" s="28">
        <f>IF(ISERROR(FIND("power level doubles",$W75,1)),0,-1)</f>
        <v>0</v>
      </c>
      <c r="Y75" s="28">
        <f>IF(ISERROR(FIND("power level increases by 6 dB",$W75,1)),0,-1)</f>
        <v>0</v>
      </c>
      <c r="Z75" s="28">
        <f>IF(ISERROR(FIND("power level increases by 3 dB",$W75,1)),0,1)</f>
        <v>1</v>
      </c>
      <c r="AA75" s="28">
        <f>IF(ISERROR(FIND("by the listener doubles",$W75,1)),0,-1)</f>
        <v>0</v>
      </c>
      <c r="AB75" s="28">
        <f>IF(ISERROR(FIND("by a factor 1.41",$W75,1)),0,1)</f>
        <v>1</v>
      </c>
      <c r="AC75" s="26">
        <f>SUM(X75:AB75)</f>
        <v>2</v>
      </c>
      <c r="AD75" s="25" t="s">
        <v>1197</v>
      </c>
      <c r="AE75" s="26">
        <f>IF(EXACT(AD75,"25 dB"),1,IF(AD75="",0,-1))</f>
        <v>-1</v>
      </c>
      <c r="AF75" s="24" t="s">
        <v>1189</v>
      </c>
      <c r="AG75" s="26">
        <f>IF(EXACT(AF75,"2 Pa"),1,IF(AF75="",0,-1))</f>
        <v>1</v>
      </c>
      <c r="AH75" s="24" t="s">
        <v>1190</v>
      </c>
      <c r="AI75" s="30">
        <f>20*LOG10((3+K75)/0.00002)</f>
        <v>115.56302500767288</v>
      </c>
      <c r="AJ75" s="26">
        <f>IF(AH75="",0,IF(EXACT(RIGHT(AH75,2),"dB"),IF(ABS(VALUE(LEFT(AH75,FIND(" ",AH75,1)))-AI75)&lt;=0.5,1,-1),-1))</f>
        <v>1</v>
      </c>
      <c r="AK75" s="24" t="s">
        <v>1191</v>
      </c>
      <c r="AL75" s="30">
        <f>10*LOG10(10^((80+J75)/10)+10^((78+I75)/10))</f>
        <v>84.539018910438685</v>
      </c>
      <c r="AM75" s="26">
        <f>IF(AK75="",0,IF(EXACT(RIGHT(AK75,2),"dB"),IF(ABS(VALUE(LEFT(AK75,FIND(" ",AK75,1)))-AL75)&lt;=0.5,1,-1),-1))</f>
        <v>1</v>
      </c>
      <c r="AN75" s="24" t="s">
        <v>1192</v>
      </c>
      <c r="AO75" s="28" t="str">
        <f>TEXT(78+K75-16.1,"0.0")</f>
        <v>70.9</v>
      </c>
      <c r="AP75" s="26">
        <f>IF(AN75="",0,IF(EXACT(RIGHT(AN75,5),"dB(A)"),IF(ABS(VALUE(LEFT(AN75,FIND(" ",AN75,1)))-AO75)&lt;=0.5,1,-1),-1))</f>
        <v>1</v>
      </c>
      <c r="AQ75" s="24" t="s">
        <v>1193</v>
      </c>
      <c r="AR75" s="28">
        <f>60+I75-0.5</f>
        <v>62.5</v>
      </c>
      <c r="AS75" s="26">
        <f>IF(AQ75="",0,IF(EXACT(RIGHT(AQ75,5),"dB(A)"),IF(ABS(VALUE(LEFT(AQ75,FIND(" ",AQ75,1)))-AR75)&lt;=0.5,1,-1),-1))</f>
        <v>-1</v>
      </c>
      <c r="AT75" s="24" t="s">
        <v>1194</v>
      </c>
      <c r="AU75" s="31">
        <f>0.00002*10^((80+J75)/20)</f>
        <v>0.25178508235883346</v>
      </c>
      <c r="AV75" s="31">
        <f>AU75/400</f>
        <v>6.2946270589708364E-4</v>
      </c>
      <c r="AW75" s="31">
        <f>AU75*AV75</f>
        <v>1.5848931924611136E-4</v>
      </c>
      <c r="AX75" s="31">
        <f>AW75/340</f>
        <v>4.6614505660620987E-7</v>
      </c>
      <c r="AY75" s="26">
        <f>IF(AT75="",0,-1)</f>
        <v>-1</v>
      </c>
      <c r="AZ75" s="32">
        <f>L75+V75+AC75+AE75+AG75+AJ75+AM75+AP75+AS75+AY75</f>
        <v>4</v>
      </c>
    </row>
    <row r="76" spans="1:52" ht="15.75" customHeight="1">
      <c r="A76" s="22">
        <v>75</v>
      </c>
      <c r="B76" s="23">
        <v>41922.754161006946</v>
      </c>
      <c r="C76" s="29" t="s">
        <v>1208</v>
      </c>
      <c r="D76" s="33">
        <v>1</v>
      </c>
      <c r="E76" s="25">
        <v>240912</v>
      </c>
      <c r="F76" s="25">
        <f>INT(E76/100000)</f>
        <v>2</v>
      </c>
      <c r="G76" s="25">
        <f>INT(($E76-100000*F76)/10000)</f>
        <v>4</v>
      </c>
      <c r="H76" s="25">
        <f>INT(($E76-100000*F76-10000*G76)/1000)</f>
        <v>0</v>
      </c>
      <c r="I76" s="25">
        <f>INT(($E76-100000*$F76-10000*$G76-1000*$H76)/100)</f>
        <v>9</v>
      </c>
      <c r="J76" s="25">
        <f>INT(($E76-100000*$F76-10000*$G76-1000*$H76-100*$I76)/10)</f>
        <v>1</v>
      </c>
      <c r="K76" s="25">
        <f>INT(($E76-100000*$F76-10000*$G76-1000*$H76-100*$I76-10*$J76))</f>
        <v>2</v>
      </c>
      <c r="L76" s="26">
        <v>2</v>
      </c>
      <c r="M76" s="24" t="s">
        <v>1216</v>
      </c>
      <c r="N76" s="28">
        <f>IF(ISERROR(FIND("larger than the sound intensity level",M76,1)),0,-1)</f>
        <v>-1</v>
      </c>
      <c r="O76" s="28">
        <f>IF(ISERROR(FIND("are always equal",$M76,1)),0,-1)</f>
        <v>0</v>
      </c>
      <c r="P76" s="28">
        <f>IF(ISERROR(FIND("is always smaller or equal than the sound energy density level",$M76,1)),0,1)</f>
        <v>1</v>
      </c>
      <c r="Q76" s="28">
        <f>IF(ISERROR(FIND("is the energetic average beween",$M76,1)),0,1)</f>
        <v>0</v>
      </c>
      <c r="R76" s="28">
        <f>IF(ISERROR(FIND("is constant (340 m/s)",$M76,1)),0,-1)</f>
        <v>-1</v>
      </c>
      <c r="S76" s="28">
        <f>IF(ISERROR(FIND("is proportional to the temperature",$M76,1)),0,-1)</f>
        <v>0</v>
      </c>
      <c r="T76" s="28">
        <f>IF(ISERROR(FIND("is proportional to the square root ",$M76,1)),0,1)</f>
        <v>1</v>
      </c>
      <c r="U76" s="28">
        <f>IF(ISERROR(FIND("depends on the sound level",$M76,1)),0,-1)</f>
        <v>0</v>
      </c>
      <c r="V76" s="26">
        <f>SUM(N76:U76)</f>
        <v>0</v>
      </c>
      <c r="W76" s="24" t="s">
        <v>1215</v>
      </c>
      <c r="X76" s="28">
        <f>IF(ISERROR(FIND("power level doubles",$W76,1)),0,-1)</f>
        <v>0</v>
      </c>
      <c r="Y76" s="28">
        <f>IF(ISERROR(FIND("power level increases by 6 dB",$W76,1)),0,-1)</f>
        <v>0</v>
      </c>
      <c r="Z76" s="28">
        <f>IF(ISERROR(FIND("power level increases by 3 dB",$W76,1)),0,1)</f>
        <v>1</v>
      </c>
      <c r="AA76" s="28">
        <f>IF(ISERROR(FIND("by the listener doubles",$W76,1)),0,-1)</f>
        <v>0</v>
      </c>
      <c r="AB76" s="28">
        <f>IF(ISERROR(FIND("by a factor 1.41",$W76,1)),0,1)</f>
        <v>0</v>
      </c>
      <c r="AC76" s="26">
        <f>SUM(X76:AB76)</f>
        <v>1</v>
      </c>
      <c r="AD76" s="25" t="s">
        <v>1217</v>
      </c>
      <c r="AE76" s="26">
        <f>IF(EXACT(AD76,"25 dB"),1,IF(AD76="",0,-1))</f>
        <v>1</v>
      </c>
      <c r="AF76" s="24" t="s">
        <v>1209</v>
      </c>
      <c r="AG76" s="26">
        <f>IF(EXACT(AF76,"2 Pa"),1,IF(AF76="",0,-1))</f>
        <v>1</v>
      </c>
      <c r="AH76" s="24" t="s">
        <v>1210</v>
      </c>
      <c r="AI76" s="30">
        <f>20*LOG10((3+K76)/0.00002)</f>
        <v>107.95880017344075</v>
      </c>
      <c r="AJ76" s="26">
        <f>IF(AH76="",0,IF(EXACT(RIGHT(AH76,2),"dB"),IF(ABS(VALUE(LEFT(AH76,FIND(" ",AH76,1)))-AI76)&lt;=0.5,1,-1),-1))</f>
        <v>1</v>
      </c>
      <c r="AK76" s="24" t="s">
        <v>1211</v>
      </c>
      <c r="AL76" s="30">
        <f>10*LOG10(10^((80+J76)/10)+10^((78+I76)/10))</f>
        <v>87.973227937086946</v>
      </c>
      <c r="AM76" s="26">
        <f>IF(AK76="",0,IF(EXACT(RIGHT(AK76,2),"dB"),IF(ABS(VALUE(LEFT(AK76,FIND(" ",AK76,1)))-AL76)&lt;=0.5,1,-1),-1))</f>
        <v>1</v>
      </c>
      <c r="AN76" s="24" t="s">
        <v>1212</v>
      </c>
      <c r="AO76" s="28" t="str">
        <f>TEXT(78+K76-16.1,"0.0")</f>
        <v>63.9</v>
      </c>
      <c r="AP76" s="26">
        <f>IF(AN76="",0,IF(EXACT(RIGHT(AN76,5),"dB(A)"),IF(ABS(VALUE(LEFT(AN76,FIND(" ",AN76,1)))-AO76)&lt;=0.5,1,-1),-1))</f>
        <v>-1</v>
      </c>
      <c r="AQ76" s="24" t="s">
        <v>1213</v>
      </c>
      <c r="AR76" s="28">
        <f>60+I76-0.5</f>
        <v>68.5</v>
      </c>
      <c r="AS76" s="26">
        <f>IF(AQ76="",0,IF(EXACT(RIGHT(AQ76,5),"dB(A)"),IF(ABS(VALUE(LEFT(AQ76,FIND(" ",AQ76,1)))-AR76)&lt;=0.5,1,-1),-1))</f>
        <v>-1</v>
      </c>
      <c r="AT76" s="24" t="s">
        <v>1214</v>
      </c>
      <c r="AU76" s="31">
        <f>0.00002*10^((80+J76)/20)</f>
        <v>0.2244036908603928</v>
      </c>
      <c r="AV76" s="31">
        <f>AU76/400</f>
        <v>5.6100922715098195E-4</v>
      </c>
      <c r="AW76" s="31">
        <f>AU76*AV76</f>
        <v>1.2589254117941682E-4</v>
      </c>
      <c r="AX76" s="31">
        <f>AW76/340</f>
        <v>3.7027217993946124E-7</v>
      </c>
      <c r="AY76" s="26">
        <f>IF(AT76="",0,-1)</f>
        <v>-1</v>
      </c>
      <c r="AZ76" s="32">
        <f>L76+V76+AC76+AE76+AG76+AJ76+AM76+AP76+AS76+AY76</f>
        <v>4</v>
      </c>
    </row>
    <row r="77" spans="1:52" ht="15.75" customHeight="1">
      <c r="A77" s="22">
        <v>76</v>
      </c>
      <c r="B77" s="23">
        <v>41922.754169537038</v>
      </c>
      <c r="C77" s="29" t="s">
        <v>1218</v>
      </c>
      <c r="D77" s="33">
        <v>1</v>
      </c>
      <c r="E77" s="25">
        <v>239167</v>
      </c>
      <c r="F77" s="25">
        <f>INT(E77/100000)</f>
        <v>2</v>
      </c>
      <c r="G77" s="25">
        <f>INT(($E77-100000*F77)/10000)</f>
        <v>3</v>
      </c>
      <c r="H77" s="25">
        <f>INT(($E77-100000*F77-10000*G77)/1000)</f>
        <v>9</v>
      </c>
      <c r="I77" s="25">
        <f>INT(($E77-100000*$F77-10000*$G77-1000*$H77)/100)</f>
        <v>1</v>
      </c>
      <c r="J77" s="25">
        <f>INT(($E77-100000*$F77-10000*$G77-1000*$H77-100*$I77)/10)</f>
        <v>6</v>
      </c>
      <c r="K77" s="25">
        <f>INT(($E77-100000*$F77-10000*$G77-1000*$H77-100*$I77-10*$J77))</f>
        <v>7</v>
      </c>
      <c r="L77" s="26">
        <v>2</v>
      </c>
      <c r="M77" s="24" t="s">
        <v>1226</v>
      </c>
      <c r="N77" s="28">
        <f>IF(ISERROR(FIND("larger than the sound intensity level",M77,1)),0,-1)</f>
        <v>0</v>
      </c>
      <c r="O77" s="28">
        <f>IF(ISERROR(FIND("are always equal",$M77,1)),0,-1)</f>
        <v>-1</v>
      </c>
      <c r="P77" s="28">
        <f>IF(ISERROR(FIND("is always smaller or equal than the sound energy density level",$M77,1)),0,1)</f>
        <v>1</v>
      </c>
      <c r="Q77" s="28">
        <f>IF(ISERROR(FIND("is the energetic average beween",$M77,1)),0,1)</f>
        <v>0</v>
      </c>
      <c r="R77" s="28">
        <f>IF(ISERROR(FIND("is constant (340 m/s)",$M77,1)),0,-1)</f>
        <v>0</v>
      </c>
      <c r="S77" s="28">
        <f>IF(ISERROR(FIND("is proportional to the temperature",$M77,1)),0,-1)</f>
        <v>0</v>
      </c>
      <c r="T77" s="28">
        <f>IF(ISERROR(FIND("is proportional to the square root ",$M77,1)),0,1)</f>
        <v>1</v>
      </c>
      <c r="U77" s="28">
        <f>IF(ISERROR(FIND("depends on the sound level",$M77,1)),0,-1)</f>
        <v>0</v>
      </c>
      <c r="V77" s="26">
        <f>SUM(N77:U77)</f>
        <v>1</v>
      </c>
      <c r="W77" s="24" t="s">
        <v>1225</v>
      </c>
      <c r="X77" s="28">
        <f>IF(ISERROR(FIND("power level doubles",$W77,1)),0,-1)</f>
        <v>0</v>
      </c>
      <c r="Y77" s="28">
        <f>IF(ISERROR(FIND("power level increases by 6 dB",$W77,1)),0,-1)</f>
        <v>0</v>
      </c>
      <c r="Z77" s="28">
        <f>IF(ISERROR(FIND("power level increases by 3 dB",$W77,1)),0,1)</f>
        <v>1</v>
      </c>
      <c r="AA77" s="28">
        <f>IF(ISERROR(FIND("by the listener doubles",$W77,1)),0,-1)</f>
        <v>0</v>
      </c>
      <c r="AB77" s="28">
        <f>IF(ISERROR(FIND("by a factor 1.41",$W77,1)),0,1)</f>
        <v>1</v>
      </c>
      <c r="AC77" s="26">
        <f>SUM(X77:AB77)</f>
        <v>2</v>
      </c>
      <c r="AD77" s="25" t="s">
        <v>1227</v>
      </c>
      <c r="AE77" s="26">
        <f>IF(EXACT(AD77,"25 dB"),1,IF(AD77="",0,-1))</f>
        <v>-1</v>
      </c>
      <c r="AF77" s="24" t="s">
        <v>1219</v>
      </c>
      <c r="AG77" s="26">
        <f>IF(EXACT(AF77,"2 Pa"),1,IF(AF77="",0,-1))</f>
        <v>1</v>
      </c>
      <c r="AH77" s="24" t="s">
        <v>1220</v>
      </c>
      <c r="AI77" s="30">
        <f>20*LOG10((3+K77)/0.00002)</f>
        <v>113.97940008672037</v>
      </c>
      <c r="AJ77" s="26">
        <f>IF(AH77="",0,IF(EXACT(RIGHT(AH77,2),"dB"),IF(ABS(VALUE(LEFT(AH77,FIND(" ",AH77,1)))-AI77)&lt;=0.5,1,-1),-1))</f>
        <v>1</v>
      </c>
      <c r="AK77" s="24" t="s">
        <v>1221</v>
      </c>
      <c r="AL77" s="30">
        <f>10*LOG10(10^((80+J77)/10)+10^((78+I77)/10))</f>
        <v>86.790097496525661</v>
      </c>
      <c r="AM77" s="26">
        <f>IF(AK77="",0,IF(EXACT(RIGHT(AK77,2),"dB"),IF(ABS(VALUE(LEFT(AK77,FIND(" ",AK77,1)))-AL77)&lt;=0.5,1,-1),-1))</f>
        <v>1</v>
      </c>
      <c r="AN77" s="24" t="s">
        <v>1222</v>
      </c>
      <c r="AO77" s="28" t="str">
        <f>TEXT(78+K77-16.1,"0.0")</f>
        <v>68.9</v>
      </c>
      <c r="AP77" s="26">
        <f>IF(AN77="",0,IF(EXACT(RIGHT(AN77,5),"dB(A)"),IF(ABS(VALUE(LEFT(AN77,FIND(" ",AN77,1)))-AO77)&lt;=0.5,1,-1),-1))</f>
        <v>-1</v>
      </c>
      <c r="AQ77" s="24" t="s">
        <v>1223</v>
      </c>
      <c r="AR77" s="28">
        <f>60+I77-0.5</f>
        <v>60.5</v>
      </c>
      <c r="AS77" s="26">
        <f>IF(AQ77="",0,IF(EXACT(RIGHT(AQ77,5),"dB(A)"),IF(ABS(VALUE(LEFT(AQ77,FIND(" ",AQ77,1)))-AR77)&lt;=0.5,1,-1),-1))</f>
        <v>-1</v>
      </c>
      <c r="AT77" s="24" t="s">
        <v>1224</v>
      </c>
      <c r="AU77" s="31">
        <f>0.00002*10^((80+J77)/20)</f>
        <v>0.39905246299377589</v>
      </c>
      <c r="AV77" s="31">
        <f>AU77/400</f>
        <v>9.9763115748443968E-4</v>
      </c>
      <c r="AW77" s="31">
        <f>AU77*AV77</f>
        <v>3.9810717055349719E-4</v>
      </c>
      <c r="AX77" s="31">
        <f>AW77/340</f>
        <v>1.1709034428044036E-6</v>
      </c>
      <c r="AY77" s="26">
        <f>IF(AT77="",0,-1)</f>
        <v>-1</v>
      </c>
      <c r="AZ77" s="32">
        <f>L77+V77+AC77+AE77+AG77+AJ77+AM77+AP77+AS77+AY77</f>
        <v>4</v>
      </c>
    </row>
    <row r="78" spans="1:52" ht="15.75" customHeight="1">
      <c r="A78" s="22">
        <v>77</v>
      </c>
      <c r="B78" s="23">
        <v>41922.754747569445</v>
      </c>
      <c r="C78" s="29" t="s">
        <v>1296</v>
      </c>
      <c r="D78" s="33">
        <v>1</v>
      </c>
      <c r="E78" s="25">
        <v>245117</v>
      </c>
      <c r="F78" s="25">
        <f>INT(E78/100000)</f>
        <v>2</v>
      </c>
      <c r="G78" s="25">
        <f>INT(($E78-100000*F78)/10000)</f>
        <v>4</v>
      </c>
      <c r="H78" s="25">
        <f>INT(($E78-100000*F78-10000*G78)/1000)</f>
        <v>5</v>
      </c>
      <c r="I78" s="25">
        <f>INT(($E78-100000*$F78-10000*$G78-1000*$H78)/100)</f>
        <v>1</v>
      </c>
      <c r="J78" s="25">
        <f>INT(($E78-100000*$F78-10000*$G78-1000*$H78-100*$I78)/10)</f>
        <v>1</v>
      </c>
      <c r="K78" s="25">
        <f>INT(($E78-100000*$F78-10000*$G78-1000*$H78-100*$I78-10*$J78))</f>
        <v>7</v>
      </c>
      <c r="L78" s="26">
        <v>2</v>
      </c>
      <c r="M78" s="24" t="s">
        <v>1304</v>
      </c>
      <c r="N78" s="28">
        <f>IF(ISERROR(FIND("larger than the sound intensity level",M78,1)),0,-1)</f>
        <v>-1</v>
      </c>
      <c r="O78" s="28">
        <f>IF(ISERROR(FIND("are always equal",$M78,1)),0,-1)</f>
        <v>0</v>
      </c>
      <c r="P78" s="28">
        <f>IF(ISERROR(FIND("is always smaller or equal than the sound energy density level",$M78,1)),0,1)</f>
        <v>1</v>
      </c>
      <c r="Q78" s="28">
        <f>IF(ISERROR(FIND("is the energetic average beween",$M78,1)),0,1)</f>
        <v>0</v>
      </c>
      <c r="R78" s="28">
        <f>IF(ISERROR(FIND("is constant (340 m/s)",$M78,1)),0,-1)</f>
        <v>-1</v>
      </c>
      <c r="S78" s="28">
        <f>IF(ISERROR(FIND("is proportional to the temperature",$M78,1)),0,-1)</f>
        <v>0</v>
      </c>
      <c r="T78" s="28">
        <f>IF(ISERROR(FIND("is proportional to the square root ",$M78,1)),0,1)</f>
        <v>1</v>
      </c>
      <c r="U78" s="28">
        <f>IF(ISERROR(FIND("depends on the sound level",$M78,1)),0,-1)</f>
        <v>0</v>
      </c>
      <c r="V78" s="26">
        <f>SUM(N78:U78)</f>
        <v>0</v>
      </c>
      <c r="W78" s="24" t="s">
        <v>1303</v>
      </c>
      <c r="X78" s="28">
        <f>IF(ISERROR(FIND("power level doubles",$W78,1)),0,-1)</f>
        <v>0</v>
      </c>
      <c r="Y78" s="28">
        <f>IF(ISERROR(FIND("power level increases by 6 dB",$W78,1)),0,-1)</f>
        <v>0</v>
      </c>
      <c r="Z78" s="28">
        <f>IF(ISERROR(FIND("power level increases by 3 dB",$W78,1)),0,1)</f>
        <v>1</v>
      </c>
      <c r="AA78" s="28">
        <f>IF(ISERROR(FIND("by the listener doubles",$W78,1)),0,-1)</f>
        <v>0</v>
      </c>
      <c r="AB78" s="28">
        <f>IF(ISERROR(FIND("by a factor 1.41",$W78,1)),0,1)</f>
        <v>0</v>
      </c>
      <c r="AC78" s="26">
        <f>SUM(X78:AB78)</f>
        <v>1</v>
      </c>
      <c r="AD78" s="25" t="s">
        <v>1305</v>
      </c>
      <c r="AE78" s="26">
        <f>IF(EXACT(AD78,"25 dB"),1,IF(AD78="",0,-1))</f>
        <v>1</v>
      </c>
      <c r="AF78" s="24" t="s">
        <v>1297</v>
      </c>
      <c r="AG78" s="26">
        <f>IF(EXACT(AF78,"2 Pa"),1,IF(AF78="",0,-1))</f>
        <v>-1</v>
      </c>
      <c r="AH78" s="24" t="s">
        <v>1298</v>
      </c>
      <c r="AI78" s="30">
        <f>20*LOG10((3+K78)/0.00002)</f>
        <v>113.97940008672037</v>
      </c>
      <c r="AJ78" s="26">
        <f>IF(AH78="",0,IF(EXACT(RIGHT(AH78,2),"dB"),IF(ABS(VALUE(LEFT(AH78,FIND(" ",AH78,1)))-AI78)&lt;=0.5,1,-1),-1))</f>
        <v>-1</v>
      </c>
      <c r="AK78" s="24" t="s">
        <v>1299</v>
      </c>
      <c r="AL78" s="30">
        <f>10*LOG10(10^((80+J78)/10)+10^((78+I78)/10))</f>
        <v>83.1244260279434</v>
      </c>
      <c r="AM78" s="26">
        <f>IF(AK78="",0,IF(EXACT(RIGHT(AK78,2),"dB"),IF(ABS(VALUE(LEFT(AK78,FIND(" ",AK78,1)))-AL78)&lt;=0.5,1,-1),-1))</f>
        <v>1</v>
      </c>
      <c r="AN78" s="24" t="s">
        <v>1300</v>
      </c>
      <c r="AO78" s="28" t="str">
        <f>TEXT(78+K78-16.1,"0.0")</f>
        <v>68.9</v>
      </c>
      <c r="AP78" s="26">
        <f>IF(AN78="",0,IF(EXACT(RIGHT(AN78,5),"dB(A)"),IF(ABS(VALUE(LEFT(AN78,FIND(" ",AN78,1)))-AO78)&lt;=0.5,1,-1),-1))</f>
        <v>1</v>
      </c>
      <c r="AQ78" s="24" t="s">
        <v>1301</v>
      </c>
      <c r="AR78" s="28">
        <f>60+I78-0.5</f>
        <v>60.5</v>
      </c>
      <c r="AS78" s="26">
        <f>IF(AQ78="",0,IF(EXACT(RIGHT(AQ78,5),"dB(A)"),IF(ABS(VALUE(LEFT(AQ78,FIND(" ",AQ78,1)))-AR78)&lt;=0.5,1,-1),-1))</f>
        <v>1</v>
      </c>
      <c r="AT78" s="24" t="s">
        <v>1302</v>
      </c>
      <c r="AU78" s="31">
        <f>0.00002*10^((80+J78)/20)</f>
        <v>0.2244036908603928</v>
      </c>
      <c r="AV78" s="31">
        <f>AU78/400</f>
        <v>5.6100922715098195E-4</v>
      </c>
      <c r="AW78" s="31">
        <f>AU78*AV78</f>
        <v>1.2589254117941682E-4</v>
      </c>
      <c r="AX78" s="31">
        <f>AW78/340</f>
        <v>3.7027217993946124E-7</v>
      </c>
      <c r="AY78" s="26">
        <f>IF(AT78="",0,-1)</f>
        <v>-1</v>
      </c>
      <c r="AZ78" s="32">
        <f>L78+V78+AC78+AE78+AG78+AJ78+AM78+AP78+AS78+AY78</f>
        <v>4</v>
      </c>
    </row>
    <row r="79" spans="1:52" ht="15.75" customHeight="1">
      <c r="A79" s="22">
        <v>78</v>
      </c>
      <c r="B79" s="23">
        <v>41922.755243541666</v>
      </c>
      <c r="C79" s="29" t="s">
        <v>1368</v>
      </c>
      <c r="D79" s="33">
        <v>1</v>
      </c>
      <c r="E79" s="25">
        <v>239617</v>
      </c>
      <c r="F79" s="25">
        <f>INT(E79/100000)</f>
        <v>2</v>
      </c>
      <c r="G79" s="25">
        <f>INT(($E79-100000*F79)/10000)</f>
        <v>3</v>
      </c>
      <c r="H79" s="25">
        <f>INT(($E79-100000*F79-10000*G79)/1000)</f>
        <v>9</v>
      </c>
      <c r="I79" s="25">
        <f>INT(($E79-100000*$F79-10000*$G79-1000*$H79)/100)</f>
        <v>6</v>
      </c>
      <c r="J79" s="25">
        <f>INT(($E79-100000*$F79-10000*$G79-1000*$H79-100*$I79)/10)</f>
        <v>1</v>
      </c>
      <c r="K79" s="25">
        <f>INT(($E79-100000*$F79-10000*$G79-1000*$H79-100*$I79-10*$J79))</f>
        <v>7</v>
      </c>
      <c r="L79" s="26">
        <v>2</v>
      </c>
      <c r="M79" s="24" t="s">
        <v>1375</v>
      </c>
      <c r="N79" s="28">
        <f>IF(ISERROR(FIND("larger than the sound intensity level",M79,1)),0,-1)</f>
        <v>-1</v>
      </c>
      <c r="O79" s="28">
        <f>IF(ISERROR(FIND("are always equal",$M79,1)),0,-1)</f>
        <v>0</v>
      </c>
      <c r="P79" s="28">
        <f>IF(ISERROR(FIND("is always smaller or equal than the sound energy density level",$M79,1)),0,1)</f>
        <v>1</v>
      </c>
      <c r="Q79" s="28">
        <f>IF(ISERROR(FIND("is the energetic average beween",$M79,1)),0,1)</f>
        <v>0</v>
      </c>
      <c r="R79" s="28">
        <f>IF(ISERROR(FIND("is constant (340 m/s)",$M79,1)),0,-1)</f>
        <v>0</v>
      </c>
      <c r="S79" s="28">
        <f>IF(ISERROR(FIND("is proportional to the temperature",$M79,1)),0,-1)</f>
        <v>-1</v>
      </c>
      <c r="T79" s="28">
        <f>IF(ISERROR(FIND("is proportional to the square root ",$M79,1)),0,1)</f>
        <v>0</v>
      </c>
      <c r="U79" s="28">
        <f>IF(ISERROR(FIND("depends on the sound level",$M79,1)),0,-1)</f>
        <v>0</v>
      </c>
      <c r="V79" s="26">
        <f>SUM(N79:U79)</f>
        <v>-1</v>
      </c>
      <c r="W79" s="24" t="s">
        <v>1374</v>
      </c>
      <c r="X79" s="28">
        <f>IF(ISERROR(FIND("power level doubles",$W79,1)),0,-1)</f>
        <v>0</v>
      </c>
      <c r="Y79" s="28">
        <f>IF(ISERROR(FIND("power level increases by 6 dB",$W79,1)),0,-1)</f>
        <v>0</v>
      </c>
      <c r="Z79" s="28">
        <f>IF(ISERROR(FIND("power level increases by 3 dB",$W79,1)),0,1)</f>
        <v>1</v>
      </c>
      <c r="AA79" s="28">
        <f>IF(ISERROR(FIND("by the listener doubles",$W79,1)),0,-1)</f>
        <v>0</v>
      </c>
      <c r="AB79" s="28">
        <f>IF(ISERROR(FIND("by a factor 1.41",$W79,1)),0,1)</f>
        <v>0</v>
      </c>
      <c r="AC79" s="26">
        <f>SUM(X79:AB79)</f>
        <v>1</v>
      </c>
      <c r="AD79" s="25" t="s">
        <v>1376</v>
      </c>
      <c r="AE79" s="26">
        <f>IF(EXACT(AD79,"25 dB"),1,IF(AD79="",0,-1))</f>
        <v>-1</v>
      </c>
      <c r="AF79" s="24" t="s">
        <v>1369</v>
      </c>
      <c r="AG79" s="26">
        <f>IF(EXACT(AF79,"2 Pa"),1,IF(AF79="",0,-1))</f>
        <v>1</v>
      </c>
      <c r="AH79" s="24" t="s">
        <v>1370</v>
      </c>
      <c r="AI79" s="30">
        <f>20*LOG10((3+K79)/0.00002)</f>
        <v>113.97940008672037</v>
      </c>
      <c r="AJ79" s="26">
        <f>IF(AH79="",0,IF(EXACT(RIGHT(AH79,2),"dB"),IF(ABS(VALUE(LEFT(AH79,FIND(" ",AH79,1)))-AI79)&lt;=0.5,1,-1),-1))</f>
        <v>1</v>
      </c>
      <c r="AK79" s="24" t="s">
        <v>1371</v>
      </c>
      <c r="AL79" s="30">
        <f>10*LOG10(10^((80+J79)/10)+10^((78+I79)/10))</f>
        <v>85.764348624364857</v>
      </c>
      <c r="AM79" s="26">
        <f>IF(AK79="",0,IF(EXACT(RIGHT(AK79,2),"dB"),IF(ABS(VALUE(LEFT(AK79,FIND(" ",AK79,1)))-AL79)&lt;=0.5,1,-1),-1))</f>
        <v>1</v>
      </c>
      <c r="AN79" s="24" t="s">
        <v>1372</v>
      </c>
      <c r="AO79" s="28" t="str">
        <f>TEXT(78+K79-16.1,"0.0")</f>
        <v>68.9</v>
      </c>
      <c r="AP79" s="26">
        <f>IF(AN79="",0,IF(EXACT(RIGHT(AN79,5),"dB(A)"),IF(ABS(VALUE(LEFT(AN79,FIND(" ",AN79,1)))-AO79)&lt;=0.5,1,-1),-1))</f>
        <v>-1</v>
      </c>
      <c r="AQ79" s="24" t="s">
        <v>1373</v>
      </c>
      <c r="AR79" s="28">
        <f>60+I79-0.5</f>
        <v>65.5</v>
      </c>
      <c r="AS79" s="26">
        <f>IF(AQ79="",0,IF(EXACT(RIGHT(AQ79,5),"dB(A)"),IF(ABS(VALUE(LEFT(AQ79,FIND(" ",AQ79,1)))-AR79)&lt;=0.5,1,-1),-1))</f>
        <v>1</v>
      </c>
      <c r="AT79" s="31"/>
      <c r="AU79" s="31">
        <f>0.00002*10^((80+J79)/20)</f>
        <v>0.2244036908603928</v>
      </c>
      <c r="AV79" s="31">
        <f>AU79/400</f>
        <v>5.6100922715098195E-4</v>
      </c>
      <c r="AW79" s="31">
        <f>AU79*AV79</f>
        <v>1.2589254117941682E-4</v>
      </c>
      <c r="AX79" s="31">
        <f>AW79/340</f>
        <v>3.7027217993946124E-7</v>
      </c>
      <c r="AY79" s="26">
        <f>IF(AT79="",0,-1)</f>
        <v>0</v>
      </c>
      <c r="AZ79" s="32">
        <f>L79+V79+AC79+AE79+AG79+AJ79+AM79+AP79+AS79+AY79</f>
        <v>4</v>
      </c>
    </row>
    <row r="80" spans="1:52" ht="15.75" customHeight="1">
      <c r="A80" s="22">
        <v>79</v>
      </c>
      <c r="B80" s="23">
        <v>41922.764558530092</v>
      </c>
      <c r="C80" s="29" t="s">
        <v>1442</v>
      </c>
      <c r="D80" s="33">
        <v>1</v>
      </c>
      <c r="E80" s="25">
        <v>243631</v>
      </c>
      <c r="F80" s="25">
        <f>INT(E80/100000)</f>
        <v>2</v>
      </c>
      <c r="G80" s="25">
        <f>INT(($E80-100000*F80)/10000)</f>
        <v>4</v>
      </c>
      <c r="H80" s="25">
        <f>INT(($E80-100000*F80-10000*G80)/1000)</f>
        <v>3</v>
      </c>
      <c r="I80" s="25">
        <f>INT(($E80-100000*$F80-10000*$G80-1000*$H80)/100)</f>
        <v>6</v>
      </c>
      <c r="J80" s="25">
        <f>INT(($E80-100000*$F80-10000*$G80-1000*$H80-100*$I80)/10)</f>
        <v>3</v>
      </c>
      <c r="K80" s="25">
        <f>INT(($E80-100000*$F80-10000*$G80-1000*$H80-100*$I80-10*$J80))</f>
        <v>1</v>
      </c>
      <c r="L80" s="26">
        <v>2</v>
      </c>
      <c r="M80" s="24" t="s">
        <v>1450</v>
      </c>
      <c r="N80" s="28">
        <f>IF(ISERROR(FIND("larger than the sound intensity level",M80,1)),0,-1)</f>
        <v>-1</v>
      </c>
      <c r="O80" s="28">
        <f>IF(ISERROR(FIND("are always equal",$M80,1)),0,-1)</f>
        <v>0</v>
      </c>
      <c r="P80" s="28">
        <f>IF(ISERROR(FIND("is always smaller or equal than the sound energy density level",$M80,1)),0,1)</f>
        <v>1</v>
      </c>
      <c r="Q80" s="28">
        <f>IF(ISERROR(FIND("is the energetic average beween",$M80,1)),0,1)</f>
        <v>0</v>
      </c>
      <c r="R80" s="28">
        <f>IF(ISERROR(FIND("is constant (340 m/s)",$M80,1)),0,-1)</f>
        <v>0</v>
      </c>
      <c r="S80" s="28">
        <f>IF(ISERROR(FIND("is proportional to the temperature",$M80,1)),0,-1)</f>
        <v>0</v>
      </c>
      <c r="T80" s="28">
        <f>IF(ISERROR(FIND("is proportional to the square root ",$M80,1)),0,1)</f>
        <v>1</v>
      </c>
      <c r="U80" s="28">
        <f>IF(ISERROR(FIND("depends on the sound level",$M80,1)),0,-1)</f>
        <v>0</v>
      </c>
      <c r="V80" s="26">
        <f>SUM(N80:U80)</f>
        <v>1</v>
      </c>
      <c r="W80" s="24" t="s">
        <v>1449</v>
      </c>
      <c r="X80" s="28">
        <f>IF(ISERROR(FIND("power level doubles",$W80,1)),0,-1)</f>
        <v>0</v>
      </c>
      <c r="Y80" s="28">
        <f>IF(ISERROR(FIND("power level increases by 6 dB",$W80,1)),0,-1)</f>
        <v>0</v>
      </c>
      <c r="Z80" s="28">
        <f>IF(ISERROR(FIND("power level increases by 3 dB",$W80,1)),0,1)</f>
        <v>1</v>
      </c>
      <c r="AA80" s="28">
        <f>IF(ISERROR(FIND("by the listener doubles",$W80,1)),0,-1)</f>
        <v>0</v>
      </c>
      <c r="AB80" s="28">
        <f>IF(ISERROR(FIND("by a factor 1.41",$W80,1)),0,1)</f>
        <v>1</v>
      </c>
      <c r="AC80" s="26">
        <f>SUM(X80:AB80)</f>
        <v>2</v>
      </c>
      <c r="AD80" s="25" t="s">
        <v>1451</v>
      </c>
      <c r="AE80" s="26">
        <f>IF(EXACT(AD80,"25 dB"),1,IF(AD80="",0,-1))</f>
        <v>1</v>
      </c>
      <c r="AF80" s="24" t="s">
        <v>1443</v>
      </c>
      <c r="AG80" s="26">
        <f>IF(EXACT(AF80,"2 Pa"),1,IF(AF80="",0,-1))</f>
        <v>-1</v>
      </c>
      <c r="AH80" s="24" t="s">
        <v>1444</v>
      </c>
      <c r="AI80" s="30">
        <f>20*LOG10((3+K80)/0.00002)</f>
        <v>106.02059991327963</v>
      </c>
      <c r="AJ80" s="26">
        <f>IF(AH80="",0,IF(EXACT(RIGHT(AH80,2),"dB"),IF(ABS(VALUE(LEFT(AH80,FIND(" ",AH80,1)))-AI80)&lt;=0.5,1,-1),-1))</f>
        <v>1</v>
      </c>
      <c r="AK80" s="24" t="s">
        <v>1445</v>
      </c>
      <c r="AL80" s="30">
        <f>10*LOG10(10^((80+J80)/10)+10^((78+I80)/10))</f>
        <v>86.539018910438671</v>
      </c>
      <c r="AM80" s="26">
        <f>IF(AK80="",0,IF(EXACT(RIGHT(AK80,2),"dB"),IF(ABS(VALUE(LEFT(AK80,FIND(" ",AK80,1)))-AL80)&lt;=0.5,1,-1),-1))</f>
        <v>-1</v>
      </c>
      <c r="AN80" s="24" t="s">
        <v>1446</v>
      </c>
      <c r="AO80" s="28" t="str">
        <f>TEXT(78+K80-16.1,"0.0")</f>
        <v>62.9</v>
      </c>
      <c r="AP80" s="26">
        <f>IF(AN80="",0,IF(EXACT(RIGHT(AN80,5),"dB(A)"),IF(ABS(VALUE(LEFT(AN80,FIND(" ",AN80,1)))-AO80)&lt;=0.5,1,-1),-1))</f>
        <v>1</v>
      </c>
      <c r="AQ80" s="24" t="s">
        <v>1447</v>
      </c>
      <c r="AR80" s="28">
        <f>60+I80-0.5</f>
        <v>65.5</v>
      </c>
      <c r="AS80" s="26">
        <f>IF(AQ80="",0,IF(EXACT(RIGHT(AQ80,5),"dB(A)"),IF(ABS(VALUE(LEFT(AQ80,FIND(" ",AQ80,1)))-AR80)&lt;=0.5,1,-1),-1))</f>
        <v>-1</v>
      </c>
      <c r="AT80" s="24" t="s">
        <v>1448</v>
      </c>
      <c r="AU80" s="31">
        <f>0.00002*10^((80+J80)/20)</f>
        <v>0.28250750892455123</v>
      </c>
      <c r="AV80" s="31">
        <f>AU80/400</f>
        <v>7.0626877231137807E-4</v>
      </c>
      <c r="AW80" s="31">
        <f>AU80*AV80</f>
        <v>1.9952623149688847E-4</v>
      </c>
      <c r="AX80" s="31">
        <f>AW80/340</f>
        <v>5.8684185734378965E-7</v>
      </c>
      <c r="AY80" s="26">
        <f>IF(AT80="",0,-1)</f>
        <v>-1</v>
      </c>
      <c r="AZ80" s="32">
        <f>L80+V80+AC80+AE80+AG80+AJ80+AM80+AP80+AS80+AY80</f>
        <v>4</v>
      </c>
    </row>
    <row r="81" spans="1:52" ht="15.75" customHeight="1">
      <c r="A81" s="22">
        <v>80</v>
      </c>
      <c r="B81" s="23">
        <v>41922.849448067129</v>
      </c>
      <c r="C81" s="39" t="s">
        <v>1616</v>
      </c>
      <c r="D81" s="40">
        <v>1</v>
      </c>
      <c r="E81" s="25">
        <v>240053</v>
      </c>
      <c r="F81" s="25">
        <f>INT(E81/100000)</f>
        <v>2</v>
      </c>
      <c r="G81" s="25">
        <f>INT(($E81-100000*F81)/10000)</f>
        <v>4</v>
      </c>
      <c r="H81" s="25">
        <f>INT(($E81-100000*F81-10000*G81)/1000)</f>
        <v>0</v>
      </c>
      <c r="I81" s="25">
        <f>INT(($E81-100000*$F81-10000*$G81-1000*$H81)/100)</f>
        <v>0</v>
      </c>
      <c r="J81" s="25">
        <f>INT(($E81-100000*$F81-10000*$G81-1000*$H81-100*$I81)/10)</f>
        <v>5</v>
      </c>
      <c r="K81" s="25">
        <f>INT(($E81-100000*$F81-10000*$G81-1000*$H81-100*$I81-10*$J81))</f>
        <v>3</v>
      </c>
      <c r="L81" s="26">
        <v>0</v>
      </c>
      <c r="M81" s="24" t="s">
        <v>1624</v>
      </c>
      <c r="N81" s="28">
        <f>IF(ISERROR(FIND("larger than the sound intensity level",M81,1)),0,-1)</f>
        <v>0</v>
      </c>
      <c r="O81" s="28">
        <f>IF(ISERROR(FIND("are always equal",$M81,1)),0,-1)</f>
        <v>0</v>
      </c>
      <c r="P81" s="28">
        <f>IF(ISERROR(FIND("is always smaller or equal than the sound energy density level",$M81,1)),0,1)</f>
        <v>1</v>
      </c>
      <c r="Q81" s="28">
        <f>IF(ISERROR(FIND("is the energetic average beween",$M81,1)),0,1)</f>
        <v>0</v>
      </c>
      <c r="R81" s="28">
        <f>IF(ISERROR(FIND("is constant (340 m/s)",$M81,1)),0,-1)</f>
        <v>0</v>
      </c>
      <c r="S81" s="28">
        <f>IF(ISERROR(FIND("is proportional to the temperature",$M81,1)),0,-1)</f>
        <v>0</v>
      </c>
      <c r="T81" s="28">
        <f>IF(ISERROR(FIND("is proportional to the square root ",$M81,1)),0,1)</f>
        <v>1</v>
      </c>
      <c r="U81" s="28">
        <f>IF(ISERROR(FIND("depends on the sound level",$M81,1)),0,-1)</f>
        <v>0</v>
      </c>
      <c r="V81" s="26">
        <f>SUM(N81:U81)</f>
        <v>2</v>
      </c>
      <c r="W81" s="24" t="s">
        <v>1623</v>
      </c>
      <c r="X81" s="28">
        <f>IF(ISERROR(FIND("power level doubles",$W81,1)),0,-1)</f>
        <v>0</v>
      </c>
      <c r="Y81" s="28">
        <f>IF(ISERROR(FIND("power level increases by 6 dB",$W81,1)),0,-1)</f>
        <v>0</v>
      </c>
      <c r="Z81" s="28">
        <f>IF(ISERROR(FIND("power level increases by 3 dB",$W81,1)),0,1)</f>
        <v>1</v>
      </c>
      <c r="AA81" s="28">
        <f>IF(ISERROR(FIND("by the listener doubles",$W81,1)),0,-1)</f>
        <v>0</v>
      </c>
      <c r="AB81" s="28">
        <f>IF(ISERROR(FIND("by a factor 1.41",$W81,1)),0,1)</f>
        <v>0</v>
      </c>
      <c r="AC81" s="26">
        <f>SUM(X81:AB81)</f>
        <v>1</v>
      </c>
      <c r="AD81" s="25" t="s">
        <v>1625</v>
      </c>
      <c r="AE81" s="26">
        <f>IF(EXACT(AD81,"25 dB"),1,IF(AD81="",0,-1))</f>
        <v>1</v>
      </c>
      <c r="AF81" s="24" t="s">
        <v>1617</v>
      </c>
      <c r="AG81" s="26">
        <f>IF(EXACT(AF81,"2 Pa"),1,IF(AF81="",0,-1))</f>
        <v>1</v>
      </c>
      <c r="AH81" s="24" t="s">
        <v>1618</v>
      </c>
      <c r="AI81" s="30">
        <f>20*LOG10((3+K81)/0.00002)</f>
        <v>109.54242509439325</v>
      </c>
      <c r="AJ81" s="26">
        <f>IF(AH81="",0,IF(EXACT(RIGHT(AH81,2),"dB"),IF(ABS(VALUE(LEFT(AH81,FIND(" ",AH81,1)))-AI81)&lt;=0.5,1,-1),-1))</f>
        <v>1</v>
      </c>
      <c r="AK81" s="24" t="s">
        <v>1619</v>
      </c>
      <c r="AL81" s="30">
        <f>10*LOG10(10^((80+J81)/10)+10^((78+I81)/10))</f>
        <v>85.790097496525675</v>
      </c>
      <c r="AM81" s="26">
        <f>IF(AK81="",0,IF(EXACT(RIGHT(AK81,2),"dB"),IF(ABS(VALUE(LEFT(AK81,FIND(" ",AK81,1)))-AL81)&lt;=0.5,1,-1),-1))</f>
        <v>-1</v>
      </c>
      <c r="AN81" s="24" t="s">
        <v>1620</v>
      </c>
      <c r="AO81" s="28" t="str">
        <f>TEXT(78+K81-16.1,"0.0")</f>
        <v>64.9</v>
      </c>
      <c r="AP81" s="26">
        <f>IF(AN81="",0,IF(EXACT(RIGHT(AN81,5),"dB(A)"),IF(ABS(VALUE(LEFT(AN81,FIND(" ",AN81,1)))-AO81)&lt;=0.5,1,-1),-1))</f>
        <v>-1</v>
      </c>
      <c r="AQ81" s="24" t="s">
        <v>1621</v>
      </c>
      <c r="AR81" s="28">
        <f>60+I81-0.5</f>
        <v>59.5</v>
      </c>
      <c r="AS81" s="26">
        <f>IF(AQ81="",0,IF(EXACT(RIGHT(AQ81,5),"dB(A)"),IF(ABS(VALUE(LEFT(AQ81,FIND(" ",AQ81,1)))-AR81)&lt;=0.5,1,-1),-1))</f>
        <v>1</v>
      </c>
      <c r="AT81" s="24" t="s">
        <v>1622</v>
      </c>
      <c r="AU81" s="31">
        <f>0.00002*10^((80+J81)/20)</f>
        <v>0.3556558820077847</v>
      </c>
      <c r="AV81" s="31">
        <f>AU81/400</f>
        <v>8.891397050194617E-4</v>
      </c>
      <c r="AW81" s="31">
        <f>AU81*AV81</f>
        <v>3.1622776601683816E-4</v>
      </c>
      <c r="AX81" s="31">
        <f>AW81/340</f>
        <v>9.300816647554063E-7</v>
      </c>
      <c r="AY81" s="26">
        <f>IF(AT81="",0,-1)</f>
        <v>-1</v>
      </c>
      <c r="AZ81" s="32">
        <f>L81+V81+AC81+AE81+AG81+AJ81+AM81+AP81+AS81+AY81</f>
        <v>4</v>
      </c>
    </row>
    <row r="82" spans="1:52" ht="15.75" customHeight="1">
      <c r="A82" s="22">
        <v>81</v>
      </c>
      <c r="B82" s="23">
        <v>41922.855397129628</v>
      </c>
      <c r="C82" s="39" t="s">
        <v>1656</v>
      </c>
      <c r="D82" s="40">
        <v>1</v>
      </c>
      <c r="E82" s="25">
        <v>240599</v>
      </c>
      <c r="F82" s="25">
        <f>INT(E82/100000)</f>
        <v>2</v>
      </c>
      <c r="G82" s="25">
        <f>INT(($E82-100000*F82)/10000)</f>
        <v>4</v>
      </c>
      <c r="H82" s="25">
        <f>INT(($E82-100000*F82-10000*G82)/1000)</f>
        <v>0</v>
      </c>
      <c r="I82" s="25">
        <f>INT(($E82-100000*$F82-10000*$G82-1000*$H82)/100)</f>
        <v>5</v>
      </c>
      <c r="J82" s="25">
        <f>INT(($E82-100000*$F82-10000*$G82-1000*$H82-100*$I82)/10)</f>
        <v>9</v>
      </c>
      <c r="K82" s="25">
        <f>INT(($E82-100000*$F82-10000*$G82-1000*$H82-100*$I82-10*$J82))</f>
        <v>9</v>
      </c>
      <c r="L82" s="26">
        <v>0</v>
      </c>
      <c r="M82" s="24" t="s">
        <v>1664</v>
      </c>
      <c r="N82" s="28">
        <f>IF(ISERROR(FIND("larger than the sound intensity level",M82,1)),0,-1)</f>
        <v>0</v>
      </c>
      <c r="O82" s="28">
        <f>IF(ISERROR(FIND("are always equal",$M82,1)),0,-1)</f>
        <v>0</v>
      </c>
      <c r="P82" s="28">
        <f>IF(ISERROR(FIND("is always smaller or equal than the sound energy density level",$M82,1)),0,1)</f>
        <v>0</v>
      </c>
      <c r="Q82" s="28">
        <f>IF(ISERROR(FIND("is the energetic average beween",$M82,1)),0,1)</f>
        <v>0</v>
      </c>
      <c r="R82" s="28">
        <f>IF(ISERROR(FIND("is constant (340 m/s)",$M82,1)),0,-1)</f>
        <v>-1</v>
      </c>
      <c r="S82" s="28">
        <f>IF(ISERROR(FIND("is proportional to the temperature",$M82,1)),0,-1)</f>
        <v>0</v>
      </c>
      <c r="T82" s="28">
        <f>IF(ISERROR(FIND("is proportional to the square root ",$M82,1)),0,1)</f>
        <v>1</v>
      </c>
      <c r="U82" s="28">
        <f>IF(ISERROR(FIND("depends on the sound level",$M82,1)),0,-1)</f>
        <v>0</v>
      </c>
      <c r="V82" s="26">
        <f>SUM(N82:U82)</f>
        <v>0</v>
      </c>
      <c r="W82" s="24" t="s">
        <v>1663</v>
      </c>
      <c r="X82" s="28">
        <f>IF(ISERROR(FIND("power level doubles",$W82,1)),0,-1)</f>
        <v>0</v>
      </c>
      <c r="Y82" s="28">
        <f>IF(ISERROR(FIND("power level increases by 6 dB",$W82,1)),0,-1)</f>
        <v>0</v>
      </c>
      <c r="Z82" s="28">
        <f>IF(ISERROR(FIND("power level increases by 3 dB",$W82,1)),0,1)</f>
        <v>1</v>
      </c>
      <c r="AA82" s="28">
        <f>IF(ISERROR(FIND("by the listener doubles",$W82,1)),0,-1)</f>
        <v>0</v>
      </c>
      <c r="AB82" s="28">
        <f>IF(ISERROR(FIND("by a factor 1.41",$W82,1)),0,1)</f>
        <v>0</v>
      </c>
      <c r="AC82" s="26">
        <f>SUM(X82:AB82)</f>
        <v>1</v>
      </c>
      <c r="AD82" s="25" t="s">
        <v>1665</v>
      </c>
      <c r="AE82" s="26">
        <f>IF(EXACT(AD82,"25 dB"),1,IF(AD82="",0,-1))</f>
        <v>1</v>
      </c>
      <c r="AF82" s="24" t="s">
        <v>1657</v>
      </c>
      <c r="AG82" s="26">
        <f>IF(EXACT(AF82,"2 Pa"),1,IF(AF82="",0,-1))</f>
        <v>1</v>
      </c>
      <c r="AH82" s="24" t="s">
        <v>1658</v>
      </c>
      <c r="AI82" s="30">
        <f>20*LOG10((3+K82)/0.00002)</f>
        <v>115.56302500767288</v>
      </c>
      <c r="AJ82" s="26">
        <f>IF(AH82="",0,IF(EXACT(RIGHT(AH82,2),"dB"),IF(ABS(VALUE(LEFT(AH82,FIND(" ",AH82,1)))-AI82)&lt;=0.5,1,-1),-1))</f>
        <v>1</v>
      </c>
      <c r="AK82" s="24" t="s">
        <v>1659</v>
      </c>
      <c r="AL82" s="30">
        <f>10*LOG10(10^((80+J82)/10)+10^((78+I82)/10))</f>
        <v>89.973227937086975</v>
      </c>
      <c r="AM82" s="26">
        <f>IF(AK82="",0,IF(EXACT(RIGHT(AK82,2),"dB"),IF(ABS(VALUE(LEFT(AK82,FIND(" ",AK82,1)))-AL82)&lt;=0.5,1,-1),-1))</f>
        <v>1</v>
      </c>
      <c r="AN82" s="24" t="s">
        <v>1660</v>
      </c>
      <c r="AO82" s="28" t="str">
        <f>TEXT(78+K82-16.1,"0.0")</f>
        <v>70.9</v>
      </c>
      <c r="AP82" s="26">
        <f>IF(AN82="",0,IF(EXACT(RIGHT(AN82,5),"dB(A)"),IF(ABS(VALUE(LEFT(AN82,FIND(" ",AN82,1)))-AO82)&lt;=0.5,1,-1),-1))</f>
        <v>1</v>
      </c>
      <c r="AQ82" s="24" t="s">
        <v>1661</v>
      </c>
      <c r="AR82" s="28">
        <f>60+I82-0.5</f>
        <v>64.5</v>
      </c>
      <c r="AS82" s="26">
        <f>IF(AQ82="",0,IF(EXACT(RIGHT(AQ82,5),"dB(A)"),IF(ABS(VALUE(LEFT(AQ82,FIND(" ",AQ82,1)))-AR82)&lt;=0.5,1,-1),-1))</f>
        <v>-1</v>
      </c>
      <c r="AT82" s="24" t="s">
        <v>1662</v>
      </c>
      <c r="AU82" s="31">
        <f>0.00002*10^((80+J82)/20)</f>
        <v>0.56367658625289196</v>
      </c>
      <c r="AV82" s="31">
        <f>AU82/400</f>
        <v>1.40919146563223E-3</v>
      </c>
      <c r="AW82" s="31">
        <f>AU82*AV82</f>
        <v>7.9432823472428489E-4</v>
      </c>
      <c r="AX82" s="31">
        <f>AW82/340</f>
        <v>2.3362595138949555E-6</v>
      </c>
      <c r="AY82" s="26">
        <f>IF(AT82="",0,-1)</f>
        <v>-1</v>
      </c>
      <c r="AZ82" s="32">
        <f>L82+V82+AC82+AE82+AG82+AJ82+AM82+AP82+AS82+AY82</f>
        <v>4</v>
      </c>
    </row>
    <row r="83" spans="1:52" ht="15.75" customHeight="1">
      <c r="A83" s="22">
        <v>82</v>
      </c>
      <c r="B83" s="23">
        <v>41922.858748703708</v>
      </c>
      <c r="C83" s="39" t="s">
        <v>1676</v>
      </c>
      <c r="D83" s="40">
        <v>1</v>
      </c>
      <c r="E83" s="25">
        <v>90991</v>
      </c>
      <c r="F83" s="25">
        <f>INT(E83/100000)</f>
        <v>0</v>
      </c>
      <c r="G83" s="25">
        <f>INT(($E83-100000*F83)/10000)</f>
        <v>9</v>
      </c>
      <c r="H83" s="25">
        <f>INT(($E83-100000*F83-10000*G83)/1000)</f>
        <v>0</v>
      </c>
      <c r="I83" s="25">
        <f>INT(($E83-100000*$F83-10000*$G83-1000*$H83)/100)</f>
        <v>9</v>
      </c>
      <c r="J83" s="25">
        <f>INT(($E83-100000*$F83-10000*$G83-1000*$H83-100*$I83)/10)</f>
        <v>9</v>
      </c>
      <c r="K83" s="25">
        <f>INT(($E83-100000*$F83-10000*$G83-1000*$H83-100*$I83-10*$J83))</f>
        <v>1</v>
      </c>
      <c r="L83" s="26">
        <v>0</v>
      </c>
      <c r="M83" s="24" t="s">
        <v>1683</v>
      </c>
      <c r="N83" s="28">
        <f>IF(ISERROR(FIND("larger than the sound intensity level",M83,1)),0,-1)</f>
        <v>0</v>
      </c>
      <c r="O83" s="28">
        <f>IF(ISERROR(FIND("are always equal",$M83,1)),0,-1)</f>
        <v>0</v>
      </c>
      <c r="P83" s="28">
        <f>IF(ISERROR(FIND("is always smaller or equal than the sound energy density level",$M83,1)),0,1)</f>
        <v>1</v>
      </c>
      <c r="Q83" s="28">
        <f>IF(ISERROR(FIND("is the energetic average beween",$M83,1)),0,1)</f>
        <v>0</v>
      </c>
      <c r="R83" s="28">
        <f>IF(ISERROR(FIND("is constant (340 m/s)",$M83,1)),0,-1)</f>
        <v>0</v>
      </c>
      <c r="S83" s="28">
        <f>IF(ISERROR(FIND("is proportional to the temperature",$M83,1)),0,-1)</f>
        <v>0</v>
      </c>
      <c r="T83" s="28">
        <f>IF(ISERROR(FIND("is proportional to the square root ",$M83,1)),0,1)</f>
        <v>1</v>
      </c>
      <c r="U83" s="28">
        <f>IF(ISERROR(FIND("depends on the sound level",$M83,1)),0,-1)</f>
        <v>0</v>
      </c>
      <c r="V83" s="26">
        <f>SUM(N83:U83)</f>
        <v>2</v>
      </c>
      <c r="W83" s="24" t="s">
        <v>1682</v>
      </c>
      <c r="X83" s="28">
        <f>IF(ISERROR(FIND("power level doubles",$W83,1)),0,-1)</f>
        <v>0</v>
      </c>
      <c r="Y83" s="28">
        <f>IF(ISERROR(FIND("power level increases by 6 dB",$W83,1)),0,-1)</f>
        <v>0</v>
      </c>
      <c r="Z83" s="28">
        <f>IF(ISERROR(FIND("power level increases by 3 dB",$W83,1)),0,1)</f>
        <v>1</v>
      </c>
      <c r="AA83" s="28">
        <f>IF(ISERROR(FIND("by the listener doubles",$W83,1)),0,-1)</f>
        <v>-1</v>
      </c>
      <c r="AB83" s="28">
        <f>IF(ISERROR(FIND("by a factor 1.41",$W83,1)),0,1)</f>
        <v>0</v>
      </c>
      <c r="AC83" s="26">
        <f>SUM(X83:AB83)</f>
        <v>0</v>
      </c>
      <c r="AD83" s="25" t="s">
        <v>1684</v>
      </c>
      <c r="AE83" s="26">
        <f>IF(EXACT(AD83,"25 dB"),1,IF(AD83="",0,-1))</f>
        <v>-1</v>
      </c>
      <c r="AF83" s="24" t="s">
        <v>1677</v>
      </c>
      <c r="AG83" s="26">
        <f>IF(EXACT(AF83,"2 Pa"),1,IF(AF83="",0,-1))</f>
        <v>1</v>
      </c>
      <c r="AH83" s="24" t="s">
        <v>1678</v>
      </c>
      <c r="AI83" s="30">
        <f>20*LOG10((3+K83)/0.00002)</f>
        <v>106.02059991327963</v>
      </c>
      <c r="AJ83" s="26">
        <f>IF(AH83="",0,IF(EXACT(RIGHT(AH83,2),"dB"),IF(ABS(VALUE(LEFT(AH83,FIND(" ",AH83,1)))-AI83)&lt;=0.5,1,-1),-1))</f>
        <v>1</v>
      </c>
      <c r="AK83" s="24" t="s">
        <v>1679</v>
      </c>
      <c r="AL83" s="30">
        <f>10*LOG10(10^((80+J83)/10)+10^((78+I83)/10))</f>
        <v>91.1244260279434</v>
      </c>
      <c r="AM83" s="26">
        <f>IF(AK83="",0,IF(EXACT(RIGHT(AK83,2),"dB"),IF(ABS(VALUE(LEFT(AK83,FIND(" ",AK83,1)))-AL83)&lt;=0.5,1,-1),-1))</f>
        <v>1</v>
      </c>
      <c r="AN83" s="31"/>
      <c r="AO83" s="28" t="str">
        <f>TEXT(78+K83-16.1,"0.0")</f>
        <v>62.9</v>
      </c>
      <c r="AP83" s="26">
        <f>IF(AN83="",0,IF(EXACT(RIGHT(AN83,5),"dB(A)"),IF(ABS(VALUE(LEFT(AN83,FIND(" ",AN83,1)))-AO83)&lt;=0.5,1,-1),-1))</f>
        <v>0</v>
      </c>
      <c r="AQ83" s="24" t="s">
        <v>1680</v>
      </c>
      <c r="AR83" s="28">
        <f>60+I83-0.5</f>
        <v>68.5</v>
      </c>
      <c r="AS83" s="26">
        <f>IF(AQ83="",0,IF(EXACT(RIGHT(AQ83,5),"dB(A)"),IF(ABS(VALUE(LEFT(AQ83,FIND(" ",AQ83,1)))-AR83)&lt;=0.5,1,-1),-1))</f>
        <v>-1</v>
      </c>
      <c r="AT83" s="24" t="s">
        <v>1681</v>
      </c>
      <c r="AU83" s="31">
        <f>0.00002*10^((80+J83)/20)</f>
        <v>0.56367658625289196</v>
      </c>
      <c r="AV83" s="31">
        <f>AU83/400</f>
        <v>1.40919146563223E-3</v>
      </c>
      <c r="AW83" s="31">
        <f>AU83*AV83</f>
        <v>7.9432823472428489E-4</v>
      </c>
      <c r="AX83" s="31">
        <f>AW83/340</f>
        <v>2.3362595138949555E-6</v>
      </c>
      <c r="AY83" s="26">
        <v>1</v>
      </c>
      <c r="AZ83" s="32">
        <f>L83+V83+AC83+AE83+AG83+AJ83+AM83+AP83+AS83+AY83</f>
        <v>4</v>
      </c>
    </row>
    <row r="84" spans="1:52" ht="15.75" customHeight="1">
      <c r="A84" s="22">
        <v>83</v>
      </c>
      <c r="B84" s="23">
        <v>41922.86608832176</v>
      </c>
      <c r="C84" s="39" t="s">
        <v>1724</v>
      </c>
      <c r="D84" s="40">
        <v>1</v>
      </c>
      <c r="E84" s="25">
        <v>258964</v>
      </c>
      <c r="F84" s="25">
        <f>INT(E84/100000)</f>
        <v>2</v>
      </c>
      <c r="G84" s="25">
        <f>INT(($E84-100000*F84)/10000)</f>
        <v>5</v>
      </c>
      <c r="H84" s="25">
        <f>INT(($E84-100000*F84-10000*G84)/1000)</f>
        <v>8</v>
      </c>
      <c r="I84" s="25">
        <f>INT(($E84-100000*$F84-10000*$G84-1000*$H84)/100)</f>
        <v>9</v>
      </c>
      <c r="J84" s="25">
        <f>INT(($E84-100000*$F84-10000*$G84-1000*$H84-100*$I84)/10)</f>
        <v>6</v>
      </c>
      <c r="K84" s="25">
        <f>INT(($E84-100000*$F84-10000*$G84-1000*$H84-100*$I84-10*$J84))</f>
        <v>4</v>
      </c>
      <c r="L84" s="26">
        <v>0</v>
      </c>
      <c r="M84" s="24" t="s">
        <v>1730</v>
      </c>
      <c r="N84" s="28">
        <f>IF(ISERROR(FIND("larger than the sound intensity level",M84,1)),0,-1)</f>
        <v>0</v>
      </c>
      <c r="O84" s="28">
        <f>IF(ISERROR(FIND("are always equal",$M84,1)),0,-1)</f>
        <v>0</v>
      </c>
      <c r="P84" s="28">
        <f>IF(ISERROR(FIND("is always smaller or equal than the sound energy density level",$M84,1)),0,1)</f>
        <v>1</v>
      </c>
      <c r="Q84" s="28">
        <f>IF(ISERROR(FIND("is the energetic average beween",$M84,1)),0,1)</f>
        <v>0</v>
      </c>
      <c r="R84" s="28">
        <f>IF(ISERROR(FIND("is constant (340 m/s)",$M84,1)),0,-1)</f>
        <v>0</v>
      </c>
      <c r="S84" s="28">
        <f>IF(ISERROR(FIND("is proportional to the temperature",$M84,1)),0,-1)</f>
        <v>0</v>
      </c>
      <c r="T84" s="28">
        <f>IF(ISERROR(FIND("is proportional to the square root ",$M84,1)),0,1)</f>
        <v>1</v>
      </c>
      <c r="U84" s="28">
        <f>IF(ISERROR(FIND("depends on the sound level",$M84,1)),0,-1)</f>
        <v>0</v>
      </c>
      <c r="V84" s="26">
        <f>SUM(N84:U84)</f>
        <v>2</v>
      </c>
      <c r="W84" s="24" t="s">
        <v>1729</v>
      </c>
      <c r="X84" s="28">
        <f>IF(ISERROR(FIND("power level doubles",$W84,1)),0,-1)</f>
        <v>0</v>
      </c>
      <c r="Y84" s="28">
        <f>IF(ISERROR(FIND("power level increases by 6 dB",$W84,1)),0,-1)</f>
        <v>0</v>
      </c>
      <c r="Z84" s="28">
        <f>IF(ISERROR(FIND("power level increases by 3 dB",$W84,1)),0,1)</f>
        <v>1</v>
      </c>
      <c r="AA84" s="28">
        <f>IF(ISERROR(FIND("by the listener doubles",$W84,1)),0,-1)</f>
        <v>0</v>
      </c>
      <c r="AB84" s="28">
        <f>IF(ISERROR(FIND("by a factor 1.41",$W84,1)),0,1)</f>
        <v>0</v>
      </c>
      <c r="AC84" s="26">
        <f>SUM(X84:AB84)</f>
        <v>1</v>
      </c>
      <c r="AD84" s="25" t="s">
        <v>1731</v>
      </c>
      <c r="AE84" s="26">
        <f>IF(EXACT(AD84,"25 dB"),1,IF(AD84="",0,-1))</f>
        <v>-1</v>
      </c>
      <c r="AF84" s="24" t="s">
        <v>1725</v>
      </c>
      <c r="AG84" s="26">
        <f>IF(EXACT(AF84,"2 Pa"),1,IF(AF84="",0,-1))</f>
        <v>1</v>
      </c>
      <c r="AH84" s="24" t="s">
        <v>1726</v>
      </c>
      <c r="AI84" s="30">
        <f>20*LOG10((3+K84)/0.00002)</f>
        <v>110.88136088700551</v>
      </c>
      <c r="AJ84" s="26">
        <f>IF(AH84="",0,IF(EXACT(RIGHT(AH84,2),"dB"),IF(ABS(VALUE(LEFT(AH84,FIND(" ",AH84,1)))-AI84)&lt;=0.5,1,-1),-1))</f>
        <v>1</v>
      </c>
      <c r="AK84" s="24" t="s">
        <v>1727</v>
      </c>
      <c r="AL84" s="30">
        <f>10*LOG10(10^((80+J84)/10)+10^((78+I84)/10))</f>
        <v>89.539018910438671</v>
      </c>
      <c r="AM84" s="26">
        <f>IF(AK84="",0,IF(EXACT(RIGHT(AK84,2),"dB"),IF(ABS(VALUE(LEFT(AK84,FIND(" ",AK84,1)))-AL84)&lt;=0.5,1,-1),-1))</f>
        <v>1</v>
      </c>
      <c r="AN84" s="31"/>
      <c r="AO84" s="28" t="str">
        <f>TEXT(78+K84-16.1,"0.0")</f>
        <v>65.9</v>
      </c>
      <c r="AP84" s="26">
        <f>IF(AN84="",0,IF(EXACT(RIGHT(AN84,5),"dB(A)"),IF(ABS(VALUE(LEFT(AN84,FIND(" ",AN84,1)))-AO84)&lt;=0.5,1,-1),-1))</f>
        <v>0</v>
      </c>
      <c r="AQ84" s="24" t="s">
        <v>1728</v>
      </c>
      <c r="AR84" s="28">
        <f>60+I84-0.5</f>
        <v>68.5</v>
      </c>
      <c r="AS84" s="26">
        <f>IF(AQ84="",0,IF(EXACT(RIGHT(AQ84,5),"dB(A)"),IF(ABS(VALUE(LEFT(AQ84,FIND(" ",AQ84,1)))-AR84)&lt;=0.5,1,-1),-1))</f>
        <v>-1</v>
      </c>
      <c r="AT84" s="31"/>
      <c r="AU84" s="31">
        <f>0.00002*10^((80+J84)/20)</f>
        <v>0.39905246299377589</v>
      </c>
      <c r="AV84" s="31">
        <f>AU84/400</f>
        <v>9.9763115748443968E-4</v>
      </c>
      <c r="AW84" s="31">
        <f>AU84*AV84</f>
        <v>3.9810717055349719E-4</v>
      </c>
      <c r="AX84" s="31">
        <f>AW84/340</f>
        <v>1.1709034428044036E-6</v>
      </c>
      <c r="AY84" s="26">
        <f>IF(AT84="",0,-1)</f>
        <v>0</v>
      </c>
      <c r="AZ84" s="32">
        <f>L84+V84+AC84+AE84+AG84+AJ84+AM84+AP84+AS84+AY84</f>
        <v>4</v>
      </c>
    </row>
    <row r="85" spans="1:52" ht="15.75" customHeight="1">
      <c r="A85" s="22">
        <v>84</v>
      </c>
      <c r="B85" s="23">
        <v>41922.879696585645</v>
      </c>
      <c r="C85" s="39" t="s">
        <v>1774</v>
      </c>
      <c r="D85" s="40">
        <v>1</v>
      </c>
      <c r="E85" s="25">
        <v>221209</v>
      </c>
      <c r="F85" s="25">
        <f>INT(E85/100000)</f>
        <v>2</v>
      </c>
      <c r="G85" s="25">
        <f>INT(($E85-100000*F85)/10000)</f>
        <v>2</v>
      </c>
      <c r="H85" s="25">
        <f>INT(($E85-100000*F85-10000*G85)/1000)</f>
        <v>1</v>
      </c>
      <c r="I85" s="25">
        <f>INT(($E85-100000*$F85-10000*$G85-1000*$H85)/100)</f>
        <v>2</v>
      </c>
      <c r="J85" s="25">
        <f>INT(($E85-100000*$F85-10000*$G85-1000*$H85-100*$I85)/10)</f>
        <v>0</v>
      </c>
      <c r="K85" s="25">
        <f>INT(($E85-100000*$F85-10000*$G85-1000*$H85-100*$I85-10*$J85))</f>
        <v>9</v>
      </c>
      <c r="L85" s="26">
        <v>0</v>
      </c>
      <c r="M85" s="24" t="s">
        <v>1781</v>
      </c>
      <c r="N85" s="28">
        <f>IF(ISERROR(FIND("larger than the sound intensity level",M85,1)),0,-1)</f>
        <v>-1</v>
      </c>
      <c r="O85" s="28">
        <f>IF(ISERROR(FIND("are always equal",$M85,1)),0,-1)</f>
        <v>0</v>
      </c>
      <c r="P85" s="28">
        <f>IF(ISERROR(FIND("is always smaller or equal than the sound energy density level",$M85,1)),0,1)</f>
        <v>1</v>
      </c>
      <c r="Q85" s="28">
        <f>IF(ISERROR(FIND("is the energetic average beween",$M85,1)),0,1)</f>
        <v>0</v>
      </c>
      <c r="R85" s="28">
        <f>IF(ISERROR(FIND("is constant (340 m/s)",$M85,1)),0,-1)</f>
        <v>0</v>
      </c>
      <c r="S85" s="28">
        <f>IF(ISERROR(FIND("is proportional to the temperature",$M85,1)),0,-1)</f>
        <v>0</v>
      </c>
      <c r="T85" s="28">
        <f>IF(ISERROR(FIND("is proportional to the square root ",$M85,1)),0,1)</f>
        <v>1</v>
      </c>
      <c r="U85" s="28">
        <f>IF(ISERROR(FIND("depends on the sound level",$M85,1)),0,-1)</f>
        <v>0</v>
      </c>
      <c r="V85" s="26">
        <f>SUM(N85:U85)</f>
        <v>1</v>
      </c>
      <c r="W85" s="24" t="s">
        <v>1780</v>
      </c>
      <c r="X85" s="28">
        <f>IF(ISERROR(FIND("power level doubles",$W85,1)),0,-1)</f>
        <v>0</v>
      </c>
      <c r="Y85" s="28">
        <f>IF(ISERROR(FIND("power level increases by 6 dB",$W85,1)),0,-1)</f>
        <v>0</v>
      </c>
      <c r="Z85" s="28">
        <f>IF(ISERROR(FIND("power level increases by 3 dB",$W85,1)),0,1)</f>
        <v>1</v>
      </c>
      <c r="AA85" s="28">
        <f>IF(ISERROR(FIND("by the listener doubles",$W85,1)),0,-1)</f>
        <v>0</v>
      </c>
      <c r="AB85" s="28">
        <f>IF(ISERROR(FIND("by a factor 1.41",$W85,1)),0,1)</f>
        <v>0</v>
      </c>
      <c r="AC85" s="26">
        <f>SUM(X85:AB85)</f>
        <v>1</v>
      </c>
      <c r="AD85" s="25" t="s">
        <v>1782</v>
      </c>
      <c r="AE85" s="26">
        <f>IF(EXACT(AD85,"25 dB"),1,IF(AD85="",0,-1))</f>
        <v>1</v>
      </c>
      <c r="AF85" s="24" t="s">
        <v>1775</v>
      </c>
      <c r="AG85" s="26">
        <f>IF(EXACT(AF85,"2 Pa"),1,IF(AF85="",0,-1))</f>
        <v>1</v>
      </c>
      <c r="AH85" s="24" t="s">
        <v>1776</v>
      </c>
      <c r="AI85" s="30">
        <f>20*LOG10((3+K85)/0.00002)</f>
        <v>115.56302500767288</v>
      </c>
      <c r="AJ85" s="26">
        <f>IF(AH85="",0,IF(EXACT(RIGHT(AH85,2),"dB"),IF(ABS(VALUE(LEFT(AH85,FIND(" ",AH85,1)))-AI85)&lt;=0.5,1,-1),-1))</f>
        <v>1</v>
      </c>
      <c r="AK85" s="24" t="s">
        <v>1777</v>
      </c>
      <c r="AL85" s="30">
        <f>10*LOG10(10^((80+J85)/10)+10^((78+I85)/10))</f>
        <v>83.010299956639813</v>
      </c>
      <c r="AM85" s="26">
        <f>IF(AK85="",0,IF(EXACT(RIGHT(AK85,2),"dB"),IF(ABS(VALUE(LEFT(AK85,FIND(" ",AK85,1)))-AL85)&lt;=0.5,1,-1),-1))</f>
        <v>1</v>
      </c>
      <c r="AN85" s="31"/>
      <c r="AO85" s="28" t="str">
        <f>TEXT(78+K85-16.1,"0.0")</f>
        <v>70.9</v>
      </c>
      <c r="AP85" s="26">
        <f>IF(AN85="",0,IF(EXACT(RIGHT(AN85,5),"dB(A)"),IF(ABS(VALUE(LEFT(AN85,FIND(" ",AN85,1)))-AO85)&lt;=0.5,1,-1),-1))</f>
        <v>0</v>
      </c>
      <c r="AQ85" s="24" t="s">
        <v>1778</v>
      </c>
      <c r="AR85" s="28">
        <f>60+I85-0.5</f>
        <v>61.5</v>
      </c>
      <c r="AS85" s="26">
        <f>IF(AQ85="",0,IF(EXACT(RIGHT(AQ85,5),"dB(A)"),IF(ABS(VALUE(LEFT(AQ85,FIND(" ",AQ85,1)))-AR85)&lt;=0.5,1,-1),-1))</f>
        <v>-1</v>
      </c>
      <c r="AT85" s="24" t="s">
        <v>1779</v>
      </c>
      <c r="AU85" s="31">
        <f>0.00002*10^((80+J85)/20)</f>
        <v>0.2</v>
      </c>
      <c r="AV85" s="31">
        <f>AU85/400</f>
        <v>5.0000000000000001E-4</v>
      </c>
      <c r="AW85" s="31">
        <f>AU85*AV85</f>
        <v>1E-4</v>
      </c>
      <c r="AX85" s="31">
        <f>AW85/340</f>
        <v>2.9411764705882356E-7</v>
      </c>
      <c r="AY85" s="26">
        <f>IF(AT85="",0,-1)</f>
        <v>-1</v>
      </c>
      <c r="AZ85" s="32">
        <f>L85+V85+AC85+AE85+AG85+AJ85+AM85+AP85+AS85+AY85</f>
        <v>4</v>
      </c>
    </row>
    <row r="86" spans="1:52" ht="15.75" customHeight="1">
      <c r="A86" s="22">
        <v>85</v>
      </c>
      <c r="B86" s="23">
        <v>41922.881339629632</v>
      </c>
      <c r="C86" s="39" t="s">
        <v>1800</v>
      </c>
      <c r="D86" s="40">
        <v>1</v>
      </c>
      <c r="E86" s="25">
        <v>233242</v>
      </c>
      <c r="F86" s="25">
        <f>INT(E86/100000)</f>
        <v>2</v>
      </c>
      <c r="G86" s="25">
        <f>INT(($E86-100000*F86)/10000)</f>
        <v>3</v>
      </c>
      <c r="H86" s="25">
        <f>INT(($E86-100000*F86-10000*G86)/1000)</f>
        <v>3</v>
      </c>
      <c r="I86" s="25">
        <f>INT(($E86-100000*$F86-10000*$G86-1000*$H86)/100)</f>
        <v>2</v>
      </c>
      <c r="J86" s="25">
        <f>INT(($E86-100000*$F86-10000*$G86-1000*$H86-100*$I86)/10)</f>
        <v>4</v>
      </c>
      <c r="K86" s="25">
        <f>INT(($E86-100000*$F86-10000*$G86-1000*$H86-100*$I86-10*$J86))</f>
        <v>2</v>
      </c>
      <c r="L86" s="26">
        <v>0</v>
      </c>
      <c r="M86" s="24" t="s">
        <v>1807</v>
      </c>
      <c r="N86" s="28">
        <f>IF(ISERROR(FIND("larger than the sound intensity level",M86,1)),0,-1)</f>
        <v>-1</v>
      </c>
      <c r="O86" s="28">
        <f>IF(ISERROR(FIND("are always equal",$M86,1)),0,-1)</f>
        <v>0</v>
      </c>
      <c r="P86" s="28">
        <f>IF(ISERROR(FIND("is always smaller or equal than the sound energy density level",$M86,1)),0,1)</f>
        <v>1</v>
      </c>
      <c r="Q86" s="28">
        <f>IF(ISERROR(FIND("is the energetic average beween",$M86,1)),0,1)</f>
        <v>0</v>
      </c>
      <c r="R86" s="28">
        <f>IF(ISERROR(FIND("is constant (340 m/s)",$M86,1)),0,-1)</f>
        <v>0</v>
      </c>
      <c r="S86" s="28">
        <f>IF(ISERROR(FIND("is proportional to the temperature",$M86,1)),0,-1)</f>
        <v>0</v>
      </c>
      <c r="T86" s="28">
        <f>IF(ISERROR(FIND("is proportional to the square root ",$M86,1)),0,1)</f>
        <v>1</v>
      </c>
      <c r="U86" s="28">
        <f>IF(ISERROR(FIND("depends on the sound level",$M86,1)),0,-1)</f>
        <v>0</v>
      </c>
      <c r="V86" s="26">
        <f>SUM(N86:U86)</f>
        <v>1</v>
      </c>
      <c r="W86" s="24" t="s">
        <v>1806</v>
      </c>
      <c r="X86" s="28">
        <f>IF(ISERROR(FIND("power level doubles",$W86,1)),0,-1)</f>
        <v>0</v>
      </c>
      <c r="Y86" s="28">
        <f>IF(ISERROR(FIND("power level increases by 6 dB",$W86,1)),0,-1)</f>
        <v>0</v>
      </c>
      <c r="Z86" s="28">
        <f>IF(ISERROR(FIND("power level increases by 3 dB",$W86,1)),0,1)</f>
        <v>1</v>
      </c>
      <c r="AA86" s="28">
        <f>IF(ISERROR(FIND("by the listener doubles",$W86,1)),0,-1)</f>
        <v>0</v>
      </c>
      <c r="AB86" s="28">
        <f>IF(ISERROR(FIND("by a factor 1.41",$W86,1)),0,1)</f>
        <v>0</v>
      </c>
      <c r="AC86" s="26">
        <f>SUM(X86:AB86)</f>
        <v>1</v>
      </c>
      <c r="AD86" s="25" t="s">
        <v>1808</v>
      </c>
      <c r="AE86" s="26">
        <f>IF(EXACT(AD86,"25 dB"),1,IF(AD86="",0,-1))</f>
        <v>1</v>
      </c>
      <c r="AF86" s="24" t="s">
        <v>1801</v>
      </c>
      <c r="AG86" s="26">
        <f>IF(EXACT(AF86,"2 Pa"),1,IF(AF86="",0,-1))</f>
        <v>1</v>
      </c>
      <c r="AH86" s="24" t="s">
        <v>1802</v>
      </c>
      <c r="AI86" s="30">
        <f>20*LOG10((3+K86)/0.00002)</f>
        <v>107.95880017344075</v>
      </c>
      <c r="AJ86" s="26">
        <f>IF(AH86="",0,IF(EXACT(RIGHT(AH86,2),"dB"),IF(ABS(VALUE(LEFT(AH86,FIND(" ",AH86,1)))-AI86)&lt;=0.5,1,-1),-1))</f>
        <v>1</v>
      </c>
      <c r="AK86" s="24" t="s">
        <v>1803</v>
      </c>
      <c r="AL86" s="30">
        <f>10*LOG10(10^((80+J86)/10)+10^((78+I86)/10))</f>
        <v>85.455404631092932</v>
      </c>
      <c r="AM86" s="26">
        <f>IF(AK86="",0,IF(EXACT(RIGHT(AK86,2),"dB"),IF(ABS(VALUE(LEFT(AK86,FIND(" ",AK86,1)))-AL86)&lt;=0.5,1,-1),-1))</f>
        <v>1</v>
      </c>
      <c r="AN86" s="31"/>
      <c r="AO86" s="28" t="str">
        <f>TEXT(78+K86-16.1,"0.0")</f>
        <v>63.9</v>
      </c>
      <c r="AP86" s="26">
        <f>IF(AN86="",0,IF(EXACT(RIGHT(AN86,5),"dB(A)"),IF(ABS(VALUE(LEFT(AN86,FIND(" ",AN86,1)))-AO86)&lt;=0.5,1,-1),-1))</f>
        <v>0</v>
      </c>
      <c r="AQ86" s="24" t="s">
        <v>1804</v>
      </c>
      <c r="AR86" s="28">
        <f>60+I86-0.5</f>
        <v>61.5</v>
      </c>
      <c r="AS86" s="26">
        <f>IF(AQ86="",0,IF(EXACT(RIGHT(AQ86,5),"dB(A)"),IF(ABS(VALUE(LEFT(AQ86,FIND(" ",AQ86,1)))-AR86)&lt;=0.5,1,-1),-1))</f>
        <v>-1</v>
      </c>
      <c r="AT86" s="24" t="s">
        <v>1805</v>
      </c>
      <c r="AU86" s="31">
        <f>0.00002*10^((80+J86)/20)</f>
        <v>0.31697863849222296</v>
      </c>
      <c r="AV86" s="31">
        <f>AU86/400</f>
        <v>7.9244659623055737E-4</v>
      </c>
      <c r="AW86" s="31">
        <f>AU86*AV86</f>
        <v>2.5118864315095844E-4</v>
      </c>
      <c r="AX86" s="31">
        <f>AW86/340</f>
        <v>7.3879012691458361E-7</v>
      </c>
      <c r="AY86" s="26">
        <f>IF(AT86="",0,-1)</f>
        <v>-1</v>
      </c>
      <c r="AZ86" s="32">
        <f>L86+V86+AC86+AE86+AG86+AJ86+AM86+AP86+AS86+AY86</f>
        <v>4</v>
      </c>
    </row>
    <row r="87" spans="1:52" ht="15.75" customHeight="1">
      <c r="A87" s="22">
        <v>86</v>
      </c>
      <c r="B87" s="23">
        <v>41922.745557754628</v>
      </c>
      <c r="C87" s="24" t="s">
        <v>53</v>
      </c>
      <c r="D87" s="25"/>
      <c r="E87" s="25">
        <v>234364</v>
      </c>
      <c r="F87" s="25">
        <f>INT(E87/100000)</f>
        <v>2</v>
      </c>
      <c r="G87" s="25">
        <f>INT(($E87-100000*F87)/10000)</f>
        <v>3</v>
      </c>
      <c r="H87" s="25">
        <f>INT(($E87-100000*F87-10000*G87)/1000)</f>
        <v>4</v>
      </c>
      <c r="I87" s="25">
        <f>INT(($E87-100000*$F87-10000*$G87-1000*$H87)/100)</f>
        <v>3</v>
      </c>
      <c r="J87" s="25">
        <f>INT(($E87-100000*$F87-10000*$G87-1000*$H87-100*$I87)/10)</f>
        <v>6</v>
      </c>
      <c r="K87" s="25">
        <f>INT(($E87-100000*$F87-10000*$G87-1000*$H87-100*$I87-10*$J87))</f>
        <v>4</v>
      </c>
      <c r="L87" s="26">
        <v>2</v>
      </c>
      <c r="M87" s="24" t="s">
        <v>59</v>
      </c>
      <c r="N87" s="28">
        <f>IF(ISERROR(FIND("larger than the sound intensity level",M87,1)),0,-1)</f>
        <v>0</v>
      </c>
      <c r="O87" s="28">
        <f>IF(ISERROR(FIND("are always equal",$M87,1)),0,-1)</f>
        <v>0</v>
      </c>
      <c r="P87" s="28">
        <f>IF(ISERROR(FIND("is always smaller or equal than the sound energy density level",$M87,1)),0,1)</f>
        <v>0</v>
      </c>
      <c r="Q87" s="28">
        <f>IF(ISERROR(FIND("is the energetic average beween",$M87,1)),0,1)</f>
        <v>0</v>
      </c>
      <c r="R87" s="28">
        <f>IF(ISERROR(FIND("is constant (340 m/s)",$M87,1)),0,-1)</f>
        <v>0</v>
      </c>
      <c r="S87" s="28">
        <f>IF(ISERROR(FIND("is proportional to the temperature",$M87,1)),0,-1)</f>
        <v>-1</v>
      </c>
      <c r="T87" s="28">
        <f>IF(ISERROR(FIND("is proportional to the square root ",$M87,1)),0,1)</f>
        <v>0</v>
      </c>
      <c r="U87" s="28">
        <f>IF(ISERROR(FIND("depends on the sound level",$M87,1)),0,-1)</f>
        <v>0</v>
      </c>
      <c r="V87" s="26">
        <f>SUM(N87:U87)</f>
        <v>-1</v>
      </c>
      <c r="W87" s="24" t="s">
        <v>58</v>
      </c>
      <c r="X87" s="28">
        <f>IF(ISERROR(FIND("power level doubles",$W87,1)),0,-1)</f>
        <v>0</v>
      </c>
      <c r="Y87" s="28">
        <f>IF(ISERROR(FIND("power level increases by 6 dB",$W87,1)),0,-1)</f>
        <v>0</v>
      </c>
      <c r="Z87" s="28">
        <f>IF(ISERROR(FIND("power level increases by 3 dB",$W87,1)),0,1)</f>
        <v>1</v>
      </c>
      <c r="AA87" s="28">
        <f>IF(ISERROR(FIND("by the listener doubles",$W87,1)),0,-1)</f>
        <v>0</v>
      </c>
      <c r="AB87" s="28">
        <f>IF(ISERROR(FIND("by a factor 1.41",$W87,1)),0,1)</f>
        <v>0</v>
      </c>
      <c r="AC87" s="26">
        <f>SUM(X87:AB87)</f>
        <v>1</v>
      </c>
      <c r="AD87" s="25" t="s">
        <v>60</v>
      </c>
      <c r="AE87" s="26">
        <f>IF(EXACT(AD87,"25 dB"),1,IF(AD87="",0,-1))</f>
        <v>-1</v>
      </c>
      <c r="AF87" s="24" t="s">
        <v>54</v>
      </c>
      <c r="AG87" s="26">
        <f>IF(EXACT(AF87,"2 Pa"),1,IF(AF87="",0,-1))</f>
        <v>1</v>
      </c>
      <c r="AH87" s="24" t="s">
        <v>55</v>
      </c>
      <c r="AI87" s="30">
        <f>20*LOG10((3+K87)/0.00002)</f>
        <v>110.88136088700551</v>
      </c>
      <c r="AJ87" s="26">
        <f>IF(AH87="",0,IF(EXACT(RIGHT(AH87,2),"dB"),IF(ABS(VALUE(LEFT(AH87,FIND(" ",AH87,1)))-AI87)&lt;=0.5,1,-1),-1))</f>
        <v>1</v>
      </c>
      <c r="AK87" s="24" t="s">
        <v>56</v>
      </c>
      <c r="AL87" s="30">
        <f>10*LOG10(10^((80+J87)/10)+10^((78+I87)/10))</f>
        <v>87.193310480660941</v>
      </c>
      <c r="AM87" s="26">
        <f>IF(AK87="",0,IF(EXACT(RIGHT(AK87,2),"dB"),IF(ABS(VALUE(LEFT(AK87,FIND(" ",AK87,1)))-AL87)&lt;=0.5,1,-1),-1))</f>
        <v>1</v>
      </c>
      <c r="AN87" s="31"/>
      <c r="AO87" s="28" t="str">
        <f>TEXT(78+K87-16.1,"0.0")</f>
        <v>65.9</v>
      </c>
      <c r="AP87" s="26">
        <f>IF(AN87="",0,IF(EXACT(RIGHT(AN87,5),"dB(A)"),IF(ABS(VALUE(LEFT(AN87,FIND(" ",AN87,1)))-AO87)&lt;=0.5,1,-1),-1))</f>
        <v>0</v>
      </c>
      <c r="AQ87" s="31"/>
      <c r="AR87" s="28">
        <f>60+I87-0.5</f>
        <v>62.5</v>
      </c>
      <c r="AS87" s="26">
        <f>IF(AQ87="",0,IF(EXACT(RIGHT(AQ87,5),"dB(A)"),IF(ABS(VALUE(LEFT(AQ87,FIND(" ",AQ87,1)))-AR87)&lt;=0.5,1,-1),-1))</f>
        <v>0</v>
      </c>
      <c r="AT87" s="24" t="s">
        <v>57</v>
      </c>
      <c r="AU87" s="31">
        <f>0.00002*10^((80+J87)/20)</f>
        <v>0.39905246299377589</v>
      </c>
      <c r="AV87" s="31">
        <f>AU87/400</f>
        <v>9.9763115748443968E-4</v>
      </c>
      <c r="AW87" s="31">
        <f>AU87*AV87</f>
        <v>3.9810717055349719E-4</v>
      </c>
      <c r="AX87" s="31">
        <f>AW87/340</f>
        <v>1.1709034428044036E-6</v>
      </c>
      <c r="AY87" s="26">
        <f>IF(AT87="",0,-1)</f>
        <v>-1</v>
      </c>
      <c r="AZ87" s="32">
        <f>L87+V87+AC87+AE87+AG87+AJ87+AM87+AP87+AS87+AY87</f>
        <v>3</v>
      </c>
    </row>
    <row r="88" spans="1:52" ht="15.75" customHeight="1">
      <c r="A88" s="22">
        <v>87</v>
      </c>
      <c r="B88" s="23">
        <v>41922.746174444444</v>
      </c>
      <c r="C88" s="24" t="s">
        <v>79</v>
      </c>
      <c r="D88" s="25"/>
      <c r="E88" s="25">
        <v>230852</v>
      </c>
      <c r="F88" s="25">
        <f>INT(E88/100000)</f>
        <v>2</v>
      </c>
      <c r="G88" s="25">
        <f>INT(($E88-100000*F88)/10000)</f>
        <v>3</v>
      </c>
      <c r="H88" s="25">
        <f>INT(($E88-100000*F88-10000*G88)/1000)</f>
        <v>0</v>
      </c>
      <c r="I88" s="25">
        <f>INT(($E88-100000*$F88-10000*$G88-1000*$H88)/100)</f>
        <v>8</v>
      </c>
      <c r="J88" s="25">
        <f>INT(($E88-100000*$F88-10000*$G88-1000*$H88-100*$I88)/10)</f>
        <v>5</v>
      </c>
      <c r="K88" s="25">
        <f>INT(($E88-100000*$F88-10000*$G88-1000*$H88-100*$I88-10*$J88))</f>
        <v>2</v>
      </c>
      <c r="L88" s="26">
        <v>2</v>
      </c>
      <c r="M88" s="24" t="s">
        <v>85</v>
      </c>
      <c r="N88" s="28">
        <f>IF(ISERROR(FIND("larger than the sound intensity level",M88,1)),0,-1)</f>
        <v>0</v>
      </c>
      <c r="O88" s="28">
        <f>IF(ISERROR(FIND("are always equal",$M88,1)),0,-1)</f>
        <v>0</v>
      </c>
      <c r="P88" s="28">
        <f>IF(ISERROR(FIND("is always smaller or equal than the sound energy density level",$M88,1)),0,1)</f>
        <v>0</v>
      </c>
      <c r="Q88" s="28">
        <f>IF(ISERROR(FIND("is the energetic average beween",$M88,1)),0,1)</f>
        <v>0</v>
      </c>
      <c r="R88" s="28">
        <f>IF(ISERROR(FIND("is constant (340 m/s)",$M88,1)),0,-1)</f>
        <v>0</v>
      </c>
      <c r="S88" s="28">
        <f>IF(ISERROR(FIND("is proportional to the temperature",$M88,1)),0,-1)</f>
        <v>-1</v>
      </c>
      <c r="T88" s="28">
        <f>IF(ISERROR(FIND("is proportional to the square root ",$M88,1)),0,1)</f>
        <v>0</v>
      </c>
      <c r="U88" s="28">
        <f>IF(ISERROR(FIND("depends on the sound level",$M88,1)),0,-1)</f>
        <v>0</v>
      </c>
      <c r="V88" s="26">
        <f>SUM(N88:U88)</f>
        <v>-1</v>
      </c>
      <c r="W88" s="24" t="s">
        <v>84</v>
      </c>
      <c r="X88" s="28">
        <f>IF(ISERROR(FIND("power level doubles",$W88,1)),0,-1)</f>
        <v>0</v>
      </c>
      <c r="Y88" s="28">
        <f>IF(ISERROR(FIND("power level increases by 6 dB",$W88,1)),0,-1)</f>
        <v>0</v>
      </c>
      <c r="Z88" s="28">
        <f>IF(ISERROR(FIND("power level increases by 3 dB",$W88,1)),0,1)</f>
        <v>1</v>
      </c>
      <c r="AA88" s="28">
        <f>IF(ISERROR(FIND("by the listener doubles",$W88,1)),0,-1)</f>
        <v>0</v>
      </c>
      <c r="AB88" s="28">
        <f>IF(ISERROR(FIND("by a factor 1.41",$W88,1)),0,1)</f>
        <v>0</v>
      </c>
      <c r="AC88" s="26">
        <f>SUM(X88:AB88)</f>
        <v>1</v>
      </c>
      <c r="AD88" s="25" t="s">
        <v>86</v>
      </c>
      <c r="AE88" s="26">
        <f>IF(EXACT(AD88,"25 dB"),1,IF(AD88="",0,-1))</f>
        <v>-1</v>
      </c>
      <c r="AF88" s="24" t="s">
        <v>80</v>
      </c>
      <c r="AG88" s="26">
        <f>IF(EXACT(AF88,"2 Pa"),1,IF(AF88="",0,-1))</f>
        <v>1</v>
      </c>
      <c r="AH88" s="24" t="s">
        <v>81</v>
      </c>
      <c r="AI88" s="30">
        <f>20*LOG10((3+K88)/0.00002)</f>
        <v>107.95880017344075</v>
      </c>
      <c r="AJ88" s="26">
        <f>IF(AH88="",0,IF(EXACT(RIGHT(AH88,2),"dB"),IF(ABS(VALUE(LEFT(AH88,FIND(" ",AH88,1)))-AI88)&lt;=0.5,1,-1),-1))</f>
        <v>1</v>
      </c>
      <c r="AK88" s="24" t="s">
        <v>82</v>
      </c>
      <c r="AL88" s="30">
        <f>10*LOG10(10^((80+J88)/10)+10^((78+I88)/10))</f>
        <v>88.539018910438671</v>
      </c>
      <c r="AM88" s="26">
        <f>IF(AK88="",0,IF(EXACT(RIGHT(AK88,2),"dB"),IF(ABS(VALUE(LEFT(AK88,FIND(" ",AK88,1)))-AL88)&lt;=0.5,1,-1),-1))</f>
        <v>1</v>
      </c>
      <c r="AN88" s="31"/>
      <c r="AO88" s="28" t="str">
        <f>TEXT(78+K88-16.1,"0.0")</f>
        <v>63.9</v>
      </c>
      <c r="AP88" s="26">
        <f>IF(AN88="",0,IF(EXACT(RIGHT(AN88,5),"dB(A)"),IF(ABS(VALUE(LEFT(AN88,FIND(" ",AN88,1)))-AO88)&lt;=0.5,1,-1),-1))</f>
        <v>0</v>
      </c>
      <c r="AQ88" s="31"/>
      <c r="AR88" s="28">
        <f>60+I88-0.5</f>
        <v>67.5</v>
      </c>
      <c r="AS88" s="26">
        <f>IF(AQ88="",0,IF(EXACT(RIGHT(AQ88,5),"dB(A)"),IF(ABS(VALUE(LEFT(AQ88,FIND(" ",AQ88,1)))-AR88)&lt;=0.5,1,-1),-1))</f>
        <v>0</v>
      </c>
      <c r="AT88" s="24" t="s">
        <v>83</v>
      </c>
      <c r="AU88" s="31">
        <f>0.00002*10^((80+J88)/20)</f>
        <v>0.3556558820077847</v>
      </c>
      <c r="AV88" s="31">
        <f>AU88/400</f>
        <v>8.891397050194617E-4</v>
      </c>
      <c r="AW88" s="31">
        <f>AU88*AV88</f>
        <v>3.1622776601683816E-4</v>
      </c>
      <c r="AX88" s="31">
        <f>AW88/340</f>
        <v>9.300816647554063E-7</v>
      </c>
      <c r="AY88" s="26">
        <f>IF(AT88="",0,-1)</f>
        <v>-1</v>
      </c>
      <c r="AZ88" s="32">
        <f>L88+V88+AC88+AE88+AG88+AJ88+AM88+AP88+AS88+AY88</f>
        <v>3</v>
      </c>
    </row>
    <row r="89" spans="1:52" ht="15.75" customHeight="1">
      <c r="A89" s="22">
        <v>88</v>
      </c>
      <c r="B89" s="23">
        <v>41922.746407604172</v>
      </c>
      <c r="C89" s="24" t="s">
        <v>87</v>
      </c>
      <c r="D89" s="25"/>
      <c r="E89" s="25">
        <v>233602</v>
      </c>
      <c r="F89" s="25">
        <f>INT(E89/100000)</f>
        <v>2</v>
      </c>
      <c r="G89" s="25">
        <f>INT(($E89-100000*F89)/10000)</f>
        <v>3</v>
      </c>
      <c r="H89" s="25">
        <f>INT(($E89-100000*F89-10000*G89)/1000)</f>
        <v>3</v>
      </c>
      <c r="I89" s="25">
        <f>INT(($E89-100000*$F89-10000*$G89-1000*$H89)/100)</f>
        <v>6</v>
      </c>
      <c r="J89" s="25">
        <f>INT(($E89-100000*$F89-10000*$G89-1000*$H89-100*$I89)/10)</f>
        <v>0</v>
      </c>
      <c r="K89" s="25">
        <f>INT(($E89-100000*$F89-10000*$G89-1000*$H89-100*$I89-10*$J89))</f>
        <v>2</v>
      </c>
      <c r="L89" s="26">
        <v>2</v>
      </c>
      <c r="M89" s="24" t="s">
        <v>93</v>
      </c>
      <c r="N89" s="28">
        <f>IF(ISERROR(FIND("larger than the sound intensity level",M89,1)),0,-1)</f>
        <v>0</v>
      </c>
      <c r="O89" s="28">
        <f>IF(ISERROR(FIND("are always equal",$M89,1)),0,-1)</f>
        <v>0</v>
      </c>
      <c r="P89" s="28">
        <f>IF(ISERROR(FIND("is always smaller or equal than the sound energy density level",$M89,1)),0,1)</f>
        <v>0</v>
      </c>
      <c r="Q89" s="28">
        <f>IF(ISERROR(FIND("is the energetic average beween",$M89,1)),0,1)</f>
        <v>0</v>
      </c>
      <c r="R89" s="28">
        <f>IF(ISERROR(FIND("is constant (340 m/s)",$M89,1)),0,-1)</f>
        <v>0</v>
      </c>
      <c r="S89" s="28">
        <f>IF(ISERROR(FIND("is proportional to the temperature",$M89,1)),0,-1)</f>
        <v>-1</v>
      </c>
      <c r="T89" s="28">
        <f>IF(ISERROR(FIND("is proportional to the square root ",$M89,1)),0,1)</f>
        <v>0</v>
      </c>
      <c r="U89" s="28">
        <f>IF(ISERROR(FIND("depends on the sound level",$M89,1)),0,-1)</f>
        <v>0</v>
      </c>
      <c r="V89" s="26">
        <f>SUM(N89:U89)</f>
        <v>-1</v>
      </c>
      <c r="W89" s="24" t="s">
        <v>92</v>
      </c>
      <c r="X89" s="28">
        <f>IF(ISERROR(FIND("power level doubles",$W89,1)),0,-1)</f>
        <v>0</v>
      </c>
      <c r="Y89" s="28">
        <f>IF(ISERROR(FIND("power level increases by 6 dB",$W89,1)),0,-1)</f>
        <v>0</v>
      </c>
      <c r="Z89" s="28">
        <f>IF(ISERROR(FIND("power level increases by 3 dB",$W89,1)),0,1)</f>
        <v>1</v>
      </c>
      <c r="AA89" s="28">
        <f>IF(ISERROR(FIND("by the listener doubles",$W89,1)),0,-1)</f>
        <v>0</v>
      </c>
      <c r="AB89" s="28">
        <f>IF(ISERROR(FIND("by a factor 1.41",$W89,1)),0,1)</f>
        <v>0</v>
      </c>
      <c r="AC89" s="26">
        <f>SUM(X89:AB89)</f>
        <v>1</v>
      </c>
      <c r="AD89" s="25" t="s">
        <v>94</v>
      </c>
      <c r="AE89" s="26">
        <f>IF(EXACT(AD89,"25 dB"),1,IF(AD89="",0,-1))</f>
        <v>-1</v>
      </c>
      <c r="AF89" s="24" t="s">
        <v>88</v>
      </c>
      <c r="AG89" s="26">
        <f>IF(EXACT(AF89,"2 Pa"),1,IF(AF89="",0,-1))</f>
        <v>1</v>
      </c>
      <c r="AH89" s="24" t="s">
        <v>89</v>
      </c>
      <c r="AI89" s="30">
        <f>20*LOG10((3+K89)/0.00002)</f>
        <v>107.95880017344075</v>
      </c>
      <c r="AJ89" s="26">
        <f>IF(AH89="",0,IF(EXACT(RIGHT(AH89,2),"dB"),IF(ABS(VALUE(LEFT(AH89,FIND(" ",AH89,1)))-AI89)&lt;=0.5,1,-1),-1))</f>
        <v>1</v>
      </c>
      <c r="AK89" s="24" t="s">
        <v>90</v>
      </c>
      <c r="AL89" s="30">
        <f>10*LOG10(10^((80+J89)/10)+10^((78+I89)/10))</f>
        <v>85.455404631092932</v>
      </c>
      <c r="AM89" s="26">
        <f>IF(AK89="",0,IF(EXACT(RIGHT(AK89,2),"dB"),IF(ABS(VALUE(LEFT(AK89,FIND(" ",AK89,1)))-AL89)&lt;=0.5,1,-1),-1))</f>
        <v>1</v>
      </c>
      <c r="AN89" s="31"/>
      <c r="AO89" s="28" t="str">
        <f>TEXT(78+K89-16.1,"0.0")</f>
        <v>63.9</v>
      </c>
      <c r="AP89" s="26">
        <f>IF(AN89="",0,IF(EXACT(RIGHT(AN89,5),"dB(A)"),IF(ABS(VALUE(LEFT(AN89,FIND(" ",AN89,1)))-AO89)&lt;=0.5,1,-1),-1))</f>
        <v>0</v>
      </c>
      <c r="AQ89" s="31"/>
      <c r="AR89" s="28">
        <f>60+I89-0.5</f>
        <v>65.5</v>
      </c>
      <c r="AS89" s="26">
        <f>IF(AQ89="",0,IF(EXACT(RIGHT(AQ89,5),"dB(A)"),IF(ABS(VALUE(LEFT(AQ89,FIND(" ",AQ89,1)))-AR89)&lt;=0.5,1,-1),-1))</f>
        <v>0</v>
      </c>
      <c r="AT89" s="24" t="s">
        <v>91</v>
      </c>
      <c r="AU89" s="31">
        <f>0.00002*10^((80+J89)/20)</f>
        <v>0.2</v>
      </c>
      <c r="AV89" s="31">
        <f>AU89/400</f>
        <v>5.0000000000000001E-4</v>
      </c>
      <c r="AW89" s="31">
        <f>AU89*AV89</f>
        <v>1E-4</v>
      </c>
      <c r="AX89" s="31">
        <f>AW89/340</f>
        <v>2.9411764705882356E-7</v>
      </c>
      <c r="AY89" s="26">
        <f>IF(AT89="",0,-1)</f>
        <v>-1</v>
      </c>
      <c r="AZ89" s="32">
        <f>L89+V89+AC89+AE89+AG89+AJ89+AM89+AP89+AS89+AY89</f>
        <v>3</v>
      </c>
    </row>
    <row r="90" spans="1:52" ht="15.75" customHeight="1">
      <c r="A90" s="22">
        <v>89</v>
      </c>
      <c r="B90" s="23">
        <v>41922.750611342592</v>
      </c>
      <c r="C90" s="24" t="s">
        <v>187</v>
      </c>
      <c r="D90" s="25"/>
      <c r="E90" s="25">
        <v>239767</v>
      </c>
      <c r="F90" s="25">
        <f>INT(E90/100000)</f>
        <v>2</v>
      </c>
      <c r="G90" s="25">
        <f>INT(($E90-100000*F90)/10000)</f>
        <v>3</v>
      </c>
      <c r="H90" s="25">
        <f>INT(($E90-100000*F90-10000*G90)/1000)</f>
        <v>9</v>
      </c>
      <c r="I90" s="25">
        <f>INT(($E90-100000*$F90-10000*$G90-1000*$H90)/100)</f>
        <v>7</v>
      </c>
      <c r="J90" s="25">
        <f>INT(($E90-100000*$F90-10000*$G90-1000*$H90-100*$I90)/10)</f>
        <v>6</v>
      </c>
      <c r="K90" s="25">
        <f>INT(($E90-100000*$F90-10000*$G90-1000*$H90-100*$I90-10*$J90))</f>
        <v>7</v>
      </c>
      <c r="L90" s="26">
        <v>2</v>
      </c>
      <c r="M90" s="24" t="s">
        <v>195</v>
      </c>
      <c r="N90" s="28">
        <f>IF(ISERROR(FIND("larger than the sound intensity level",M90,1)),0,-1)</f>
        <v>0</v>
      </c>
      <c r="O90" s="28">
        <f>IF(ISERROR(FIND("are always equal",$M90,1)),0,-1)</f>
        <v>-1</v>
      </c>
      <c r="P90" s="28">
        <f>IF(ISERROR(FIND("is always smaller or equal than the sound energy density level",$M90,1)),0,1)</f>
        <v>1</v>
      </c>
      <c r="Q90" s="28">
        <f>IF(ISERROR(FIND("is the energetic average beween",$M90,1)),0,1)</f>
        <v>0</v>
      </c>
      <c r="R90" s="28">
        <f>IF(ISERROR(FIND("is constant (340 m/s)",$M90,1)),0,-1)</f>
        <v>0</v>
      </c>
      <c r="S90" s="28">
        <f>IF(ISERROR(FIND("is proportional to the temperature",$M90,1)),0,-1)</f>
        <v>-1</v>
      </c>
      <c r="T90" s="28">
        <f>IF(ISERROR(FIND("is proportional to the square root ",$M90,1)),0,1)</f>
        <v>0</v>
      </c>
      <c r="U90" s="28">
        <f>IF(ISERROR(FIND("depends on the sound level",$M90,1)),0,-1)</f>
        <v>0</v>
      </c>
      <c r="V90" s="26">
        <f>SUM(N90:U90)</f>
        <v>-1</v>
      </c>
      <c r="W90" s="24" t="s">
        <v>194</v>
      </c>
      <c r="X90" s="28">
        <f>IF(ISERROR(FIND("power level doubles",$W90,1)),0,-1)</f>
        <v>0</v>
      </c>
      <c r="Y90" s="28">
        <f>IF(ISERROR(FIND("power level increases by 6 dB",$W90,1)),0,-1)</f>
        <v>0</v>
      </c>
      <c r="Z90" s="28">
        <f>IF(ISERROR(FIND("power level increases by 3 dB",$W90,1)),0,1)</f>
        <v>1</v>
      </c>
      <c r="AA90" s="28">
        <f>IF(ISERROR(FIND("by the listener doubles",$W90,1)),0,-1)</f>
        <v>0</v>
      </c>
      <c r="AB90" s="28">
        <f>IF(ISERROR(FIND("by a factor 1.41",$W90,1)),0,1)</f>
        <v>0</v>
      </c>
      <c r="AC90" s="26">
        <f>SUM(X90:AB90)</f>
        <v>1</v>
      </c>
      <c r="AD90" s="25" t="s">
        <v>196</v>
      </c>
      <c r="AE90" s="26">
        <f>IF(EXACT(AD90,"25 dB"),1,IF(AD90="",0,-1))</f>
        <v>-1</v>
      </c>
      <c r="AF90" s="24" t="s">
        <v>188</v>
      </c>
      <c r="AG90" s="26">
        <f>IF(EXACT(AF90,"2 Pa"),1,IF(AF90="",0,-1))</f>
        <v>1</v>
      </c>
      <c r="AH90" s="24" t="s">
        <v>189</v>
      </c>
      <c r="AI90" s="30">
        <f>20*LOG10((3+K90)/0.00002)</f>
        <v>113.97940008672037</v>
      </c>
      <c r="AJ90" s="26">
        <f>IF(AH90="",0,IF(EXACT(RIGHT(AH90,2),"dB"),IF(ABS(VALUE(LEFT(AH90,FIND(" ",AH90,1)))-AI90)&lt;=0.5,1,-1),-1))</f>
        <v>1</v>
      </c>
      <c r="AK90" s="24" t="s">
        <v>190</v>
      </c>
      <c r="AL90" s="30">
        <f>10*LOG10(10^((80+J90)/10)+10^((78+I90)/10))</f>
        <v>88.539018910438671</v>
      </c>
      <c r="AM90" s="26">
        <f>IF(AK90="",0,IF(EXACT(RIGHT(AK90,2),"dB"),IF(ABS(VALUE(LEFT(AK90,FIND(" ",AK90,1)))-AL90)&lt;=0.5,1,-1),-1))</f>
        <v>1</v>
      </c>
      <c r="AN90" s="24" t="s">
        <v>191</v>
      </c>
      <c r="AO90" s="28" t="str">
        <f>TEXT(78+K90-16.1,"0.0")</f>
        <v>68.9</v>
      </c>
      <c r="AP90" s="26">
        <f>IF(AN90="",0,IF(EXACT(RIGHT(AN90,5),"dB(A)"),IF(ABS(VALUE(LEFT(AN90,FIND(" ",AN90,1)))-AO90)&lt;=0.5,1,-1),-1))</f>
        <v>1</v>
      </c>
      <c r="AQ90" s="24" t="s">
        <v>192</v>
      </c>
      <c r="AR90" s="28">
        <f>60+I90-0.5</f>
        <v>66.5</v>
      </c>
      <c r="AS90" s="26">
        <f>IF(AQ90="",0,IF(EXACT(RIGHT(AQ90,5),"dB(A)"),IF(ABS(VALUE(LEFT(AQ90,FIND(" ",AQ90,1)))-AR90)&lt;=0.5,1,-1),-1))</f>
        <v>-1</v>
      </c>
      <c r="AT90" s="24" t="s">
        <v>193</v>
      </c>
      <c r="AU90" s="31">
        <f>0.00002*10^((80+J90)/20)</f>
        <v>0.39905246299377589</v>
      </c>
      <c r="AV90" s="31">
        <f>AU90/400</f>
        <v>9.9763115748443968E-4</v>
      </c>
      <c r="AW90" s="31">
        <f>AU90*AV90</f>
        <v>3.9810717055349719E-4</v>
      </c>
      <c r="AX90" s="31">
        <f>AW90/340</f>
        <v>1.1709034428044036E-6</v>
      </c>
      <c r="AY90" s="26">
        <f>IF(AT90="",0,-1)</f>
        <v>-1</v>
      </c>
      <c r="AZ90" s="32">
        <f>L90+V90+AC90+AE90+AG90+AJ90+AM90+AP90+AS90+AY90</f>
        <v>3</v>
      </c>
    </row>
    <row r="91" spans="1:52" ht="15.75" customHeight="1">
      <c r="A91" s="22">
        <v>90</v>
      </c>
      <c r="B91" s="23">
        <v>41922.750779305556</v>
      </c>
      <c r="C91" s="29" t="s">
        <v>215</v>
      </c>
      <c r="D91" s="33">
        <v>1</v>
      </c>
      <c r="E91" s="25">
        <v>260693</v>
      </c>
      <c r="F91" s="25">
        <f>INT(E91/100000)</f>
        <v>2</v>
      </c>
      <c r="G91" s="25">
        <f>INT(($E91-100000*F91)/10000)</f>
        <v>6</v>
      </c>
      <c r="H91" s="25">
        <f>INT(($E91-100000*F91-10000*G91)/1000)</f>
        <v>0</v>
      </c>
      <c r="I91" s="25">
        <f>INT(($E91-100000*$F91-10000*$G91-1000*$H91)/100)</f>
        <v>6</v>
      </c>
      <c r="J91" s="25">
        <f>INT(($E91-100000*$F91-10000*$G91-1000*$H91-100*$I91)/10)</f>
        <v>9</v>
      </c>
      <c r="K91" s="25">
        <f>INT(($E91-100000*$F91-10000*$G91-1000*$H91-100*$I91-10*$J91))</f>
        <v>3</v>
      </c>
      <c r="L91" s="26">
        <v>2</v>
      </c>
      <c r="M91" s="24" t="s">
        <v>221</v>
      </c>
      <c r="N91" s="28">
        <f>IF(ISERROR(FIND("larger than the sound intensity level",M91,1)),0,-1)</f>
        <v>-1</v>
      </c>
      <c r="O91" s="28">
        <f>IF(ISERROR(FIND("are always equal",$M91,1)),0,-1)</f>
        <v>0</v>
      </c>
      <c r="P91" s="28">
        <f>IF(ISERROR(FIND("is always smaller or equal than the sound energy density level",$M91,1)),0,1)</f>
        <v>1</v>
      </c>
      <c r="Q91" s="28">
        <f>IF(ISERROR(FIND("is the energetic average beween",$M91,1)),0,1)</f>
        <v>0</v>
      </c>
      <c r="R91" s="28">
        <f>IF(ISERROR(FIND("is constant (340 m/s)",$M91,1)),0,-1)</f>
        <v>0</v>
      </c>
      <c r="S91" s="28">
        <f>IF(ISERROR(FIND("is proportional to the temperature",$M91,1)),0,-1)</f>
        <v>0</v>
      </c>
      <c r="T91" s="28">
        <f>IF(ISERROR(FIND("is proportional to the square root ",$M91,1)),0,1)</f>
        <v>1</v>
      </c>
      <c r="U91" s="28">
        <f>IF(ISERROR(FIND("depends on the sound level",$M91,1)),0,-1)</f>
        <v>0</v>
      </c>
      <c r="V91" s="26">
        <f>SUM(N91:U91)</f>
        <v>1</v>
      </c>
      <c r="W91" s="24" t="s">
        <v>220</v>
      </c>
      <c r="X91" s="28">
        <f>IF(ISERROR(FIND("power level doubles",$W91,1)),0,-1)</f>
        <v>0</v>
      </c>
      <c r="Y91" s="28">
        <f>IF(ISERROR(FIND("power level increases by 6 dB",$W91,1)),0,-1)</f>
        <v>0</v>
      </c>
      <c r="Z91" s="28">
        <f>IF(ISERROR(FIND("power level increases by 3 dB",$W91,1)),0,1)</f>
        <v>1</v>
      </c>
      <c r="AA91" s="28">
        <f>IF(ISERROR(FIND("by the listener doubles",$W91,1)),0,-1)</f>
        <v>0</v>
      </c>
      <c r="AB91" s="28">
        <f>IF(ISERROR(FIND("by a factor 1.41",$W91,1)),0,1)</f>
        <v>0</v>
      </c>
      <c r="AC91" s="26">
        <f>SUM(X91:AB91)</f>
        <v>1</v>
      </c>
      <c r="AD91" s="25" t="s">
        <v>222</v>
      </c>
      <c r="AE91" s="26">
        <f>IF(EXACT(AD91,"25 dB"),1,IF(AD91="",0,-1))</f>
        <v>1</v>
      </c>
      <c r="AF91" s="24" t="s">
        <v>216</v>
      </c>
      <c r="AG91" s="26">
        <f>IF(EXACT(AF91,"2 Pa"),1,IF(AF91="",0,-1))</f>
        <v>1</v>
      </c>
      <c r="AH91" s="24" t="s">
        <v>217</v>
      </c>
      <c r="AI91" s="30">
        <f>20*LOG10((3+K91)/0.00002)</f>
        <v>109.54242509439325</v>
      </c>
      <c r="AJ91" s="26">
        <f>IF(AH91="",0,IF(EXACT(RIGHT(AH91,2),"dB"),IF(ABS(VALUE(LEFT(AH91,FIND(" ",AH91,1)))-AI91)&lt;=0.5,1,-1),-1))</f>
        <v>-1</v>
      </c>
      <c r="AK91" s="24" t="s">
        <v>218</v>
      </c>
      <c r="AL91" s="30">
        <f>10*LOG10(10^((80+J91)/10)+10^((78+I91)/10))</f>
        <v>90.193310480660955</v>
      </c>
      <c r="AM91" s="26">
        <f>IF(AK91="",0,IF(EXACT(RIGHT(AK91,2),"dB"),IF(ABS(VALUE(LEFT(AK91,FIND(" ",AK91,1)))-AL91)&lt;=0.5,1,-1),-1))</f>
        <v>-1</v>
      </c>
      <c r="AN91" s="24" t="s">
        <v>219</v>
      </c>
      <c r="AO91" s="28" t="str">
        <f>TEXT(78+K91-16.1,"0.0")</f>
        <v>64.9</v>
      </c>
      <c r="AP91" s="26">
        <f>IF(AN91="",0,IF(EXACT(RIGHT(AN91,5),"dB(A)"),IF(ABS(VALUE(LEFT(AN91,FIND(" ",AN91,1)))-AO91)&lt;=0.5,1,-1),-1))</f>
        <v>-1</v>
      </c>
      <c r="AQ91" s="31"/>
      <c r="AR91" s="28">
        <f>60+I91-0.5</f>
        <v>65.5</v>
      </c>
      <c r="AS91" s="26">
        <f>IF(AQ91="",0,IF(EXACT(RIGHT(AQ91,5),"dB(A)"),IF(ABS(VALUE(LEFT(AQ91,FIND(" ",AQ91,1)))-AR91)&lt;=0.5,1,-1),-1))</f>
        <v>0</v>
      </c>
      <c r="AT91" s="31"/>
      <c r="AU91" s="31">
        <f>0.00002*10^((80+J91)/20)</f>
        <v>0.56367658625289196</v>
      </c>
      <c r="AV91" s="31">
        <f>AU91/400</f>
        <v>1.40919146563223E-3</v>
      </c>
      <c r="AW91" s="31">
        <f>AU91*AV91</f>
        <v>7.9432823472428489E-4</v>
      </c>
      <c r="AX91" s="31">
        <f>AW91/340</f>
        <v>2.3362595138949555E-6</v>
      </c>
      <c r="AY91" s="26">
        <f>IF(AT91="",0,-1)</f>
        <v>0</v>
      </c>
      <c r="AZ91" s="32">
        <f>L91+V91+AC91+AE91+AG91+AJ91+AM91+AP91+AS91+AY91</f>
        <v>3</v>
      </c>
    </row>
    <row r="92" spans="1:52" ht="15.75" customHeight="1">
      <c r="A92" s="22">
        <v>91</v>
      </c>
      <c r="B92" s="23">
        <v>41922.750807673612</v>
      </c>
      <c r="C92" s="24" t="s">
        <v>223</v>
      </c>
      <c r="D92" s="25"/>
      <c r="E92" s="25">
        <v>242673</v>
      </c>
      <c r="F92" s="25">
        <f>INT(E92/100000)</f>
        <v>2</v>
      </c>
      <c r="G92" s="25">
        <f>INT(($E92-100000*F92)/10000)</f>
        <v>4</v>
      </c>
      <c r="H92" s="25">
        <f>INT(($E92-100000*F92-10000*G92)/1000)</f>
        <v>2</v>
      </c>
      <c r="I92" s="25">
        <f>INT(($E92-100000*$F92-10000*$G92-1000*$H92)/100)</f>
        <v>6</v>
      </c>
      <c r="J92" s="25">
        <f>INT(($E92-100000*$F92-10000*$G92-1000*$H92-100*$I92)/10)</f>
        <v>7</v>
      </c>
      <c r="K92" s="25">
        <f>INT(($E92-100000*$F92-10000*$G92-1000*$H92-100*$I92-10*$J92))</f>
        <v>3</v>
      </c>
      <c r="L92" s="26">
        <v>2</v>
      </c>
      <c r="M92" s="24" t="s">
        <v>231</v>
      </c>
      <c r="N92" s="28">
        <f>IF(ISERROR(FIND("larger than the sound intensity level",M92,1)),0,-1)</f>
        <v>0</v>
      </c>
      <c r="O92" s="28">
        <f>IF(ISERROR(FIND("are always equal",$M92,1)),0,-1)</f>
        <v>-1</v>
      </c>
      <c r="P92" s="28">
        <f>IF(ISERROR(FIND("is always smaller or equal than the sound energy density level",$M92,1)),0,1)</f>
        <v>1</v>
      </c>
      <c r="Q92" s="28">
        <f>IF(ISERROR(FIND("is the energetic average beween",$M92,1)),0,1)</f>
        <v>0</v>
      </c>
      <c r="R92" s="28">
        <f>IF(ISERROR(FIND("is constant (340 m/s)",$M92,1)),0,-1)</f>
        <v>0</v>
      </c>
      <c r="S92" s="28">
        <f>IF(ISERROR(FIND("is proportional to the temperature",$M92,1)),0,-1)</f>
        <v>-1</v>
      </c>
      <c r="T92" s="28">
        <f>IF(ISERROR(FIND("is proportional to the square root ",$M92,1)),0,1)</f>
        <v>0</v>
      </c>
      <c r="U92" s="28">
        <f>IF(ISERROR(FIND("depends on the sound level",$M92,1)),0,-1)</f>
        <v>0</v>
      </c>
      <c r="V92" s="26">
        <f>SUM(N92:U92)</f>
        <v>-1</v>
      </c>
      <c r="W92" s="24" t="s">
        <v>230</v>
      </c>
      <c r="X92" s="28">
        <f>IF(ISERROR(FIND("power level doubles",$W92,1)),0,-1)</f>
        <v>0</v>
      </c>
      <c r="Y92" s="28">
        <f>IF(ISERROR(FIND("power level increases by 6 dB",$W92,1)),0,-1)</f>
        <v>0</v>
      </c>
      <c r="Z92" s="28">
        <f>IF(ISERROR(FIND("power level increases by 3 dB",$W92,1)),0,1)</f>
        <v>1</v>
      </c>
      <c r="AA92" s="28">
        <f>IF(ISERROR(FIND("by the listener doubles",$W92,1)),0,-1)</f>
        <v>0</v>
      </c>
      <c r="AB92" s="28">
        <f>IF(ISERROR(FIND("by a factor 1.41",$W92,1)),0,1)</f>
        <v>0</v>
      </c>
      <c r="AC92" s="26">
        <f>SUM(X92:AB92)</f>
        <v>1</v>
      </c>
      <c r="AD92" s="25" t="s">
        <v>232</v>
      </c>
      <c r="AE92" s="26">
        <f>IF(EXACT(AD92,"25 dB"),1,IF(AD92="",0,-1))</f>
        <v>-1</v>
      </c>
      <c r="AF92" s="24" t="s">
        <v>224</v>
      </c>
      <c r="AG92" s="26">
        <f>IF(EXACT(AF92,"2 Pa"),1,IF(AF92="",0,-1))</f>
        <v>1</v>
      </c>
      <c r="AH92" s="24" t="s">
        <v>225</v>
      </c>
      <c r="AI92" s="30">
        <f>20*LOG10((3+K92)/0.00002)</f>
        <v>109.54242509439325</v>
      </c>
      <c r="AJ92" s="26">
        <f>IF(AH92="",0,IF(EXACT(RIGHT(AH92,2),"dB"),IF(ABS(VALUE(LEFT(AH92,FIND(" ",AH92,1)))-AI92)&lt;=0.5,1,-1),-1))</f>
        <v>1</v>
      </c>
      <c r="AK92" s="24" t="s">
        <v>226</v>
      </c>
      <c r="AL92" s="30">
        <f>10*LOG10(10^((80+J92)/10)+10^((78+I92)/10))</f>
        <v>88.764348624364843</v>
      </c>
      <c r="AM92" s="26">
        <f>IF(AK92="",0,IF(EXACT(RIGHT(AK92,2),"dB"),IF(ABS(VALUE(LEFT(AK92,FIND(" ",AK92,1)))-AL92)&lt;=0.5,1,-1),-1))</f>
        <v>1</v>
      </c>
      <c r="AN92" s="24" t="s">
        <v>227</v>
      </c>
      <c r="AO92" s="28" t="str">
        <f>TEXT(78+K92-16.1,"0.0")</f>
        <v>64.9</v>
      </c>
      <c r="AP92" s="26">
        <f>IF(AN92="",0,IF(EXACT(RIGHT(AN92,5),"dB(A)"),IF(ABS(VALUE(LEFT(AN92,FIND(" ",AN92,1)))-AO92)&lt;=0.5,1,-1),-1))</f>
        <v>1</v>
      </c>
      <c r="AQ92" s="24" t="s">
        <v>228</v>
      </c>
      <c r="AR92" s="28">
        <f>60+I92-0.5</f>
        <v>65.5</v>
      </c>
      <c r="AS92" s="26">
        <f>IF(AQ92="",0,IF(EXACT(RIGHT(AQ92,5),"dB(A)"),IF(ABS(VALUE(LEFT(AQ92,FIND(" ",AQ92,1)))-AR92)&lt;=0.5,1,-1),-1))</f>
        <v>-1</v>
      </c>
      <c r="AT92" s="24" t="s">
        <v>229</v>
      </c>
      <c r="AU92" s="31">
        <f>0.00002*10^((80+J92)/20)</f>
        <v>0.44774422771366768</v>
      </c>
      <c r="AV92" s="31">
        <f>AU92/400</f>
        <v>1.1193605692841691E-3</v>
      </c>
      <c r="AW92" s="31">
        <f>AU92*AV92</f>
        <v>5.0118723362727166E-4</v>
      </c>
      <c r="AX92" s="31">
        <f>AW92/340</f>
        <v>1.4740800989037401E-6</v>
      </c>
      <c r="AY92" s="26">
        <f>IF(AT92="",0,-1)</f>
        <v>-1</v>
      </c>
      <c r="AZ92" s="32">
        <f>L92+V92+AC92+AE92+AG92+AJ92+AM92+AP92+AS92+AY92</f>
        <v>3</v>
      </c>
    </row>
    <row r="93" spans="1:52" ht="15.75" customHeight="1">
      <c r="A93" s="22">
        <v>92</v>
      </c>
      <c r="B93" s="23">
        <v>41922.752858206011</v>
      </c>
      <c r="C93" s="29" t="s">
        <v>846</v>
      </c>
      <c r="D93" s="33">
        <v>1</v>
      </c>
      <c r="E93" s="25">
        <v>253794</v>
      </c>
      <c r="F93" s="25">
        <f>INT(E93/100000)</f>
        <v>2</v>
      </c>
      <c r="G93" s="25">
        <f>INT(($E93-100000*F93)/10000)</f>
        <v>5</v>
      </c>
      <c r="H93" s="25">
        <f>INT(($E93-100000*F93-10000*G93)/1000)</f>
        <v>3</v>
      </c>
      <c r="I93" s="25">
        <f>INT(($E93-100000*$F93-10000*$G93-1000*$H93)/100)</f>
        <v>7</v>
      </c>
      <c r="J93" s="25">
        <f>INT(($E93-100000*$F93-10000*$G93-1000*$H93-100*$I93)/10)</f>
        <v>9</v>
      </c>
      <c r="K93" s="25">
        <f>INT(($E93-100000*$F93-10000*$G93-1000*$H93-100*$I93-10*$J93))</f>
        <v>4</v>
      </c>
      <c r="L93" s="26">
        <v>2</v>
      </c>
      <c r="M93" s="24" t="s">
        <v>853</v>
      </c>
      <c r="N93" s="28">
        <f>IF(ISERROR(FIND("larger than the sound intensity level",M93,1)),0,-1)</f>
        <v>-1</v>
      </c>
      <c r="O93" s="28">
        <f>IF(ISERROR(FIND("are always equal",$M93,1)),0,-1)</f>
        <v>0</v>
      </c>
      <c r="P93" s="28">
        <f>IF(ISERROR(FIND("is always smaller or equal than the sound energy density level",$M93,1)),0,1)</f>
        <v>1</v>
      </c>
      <c r="Q93" s="28">
        <f>IF(ISERROR(FIND("is the energetic average beween",$M93,1)),0,1)</f>
        <v>0</v>
      </c>
      <c r="R93" s="28">
        <f>IF(ISERROR(FIND("is constant (340 m/s)",$M93,1)),0,-1)</f>
        <v>0</v>
      </c>
      <c r="S93" s="28">
        <f>IF(ISERROR(FIND("is proportional to the temperature",$M93,1)),0,-1)</f>
        <v>-1</v>
      </c>
      <c r="T93" s="28">
        <f>IF(ISERROR(FIND("is proportional to the square root ",$M93,1)),0,1)</f>
        <v>1</v>
      </c>
      <c r="U93" s="28">
        <f>IF(ISERROR(FIND("depends on the sound level",$M93,1)),0,-1)</f>
        <v>0</v>
      </c>
      <c r="V93" s="26">
        <f>SUM(N93:U93)</f>
        <v>0</v>
      </c>
      <c r="W93" s="24" t="s">
        <v>852</v>
      </c>
      <c r="X93" s="28">
        <f>IF(ISERROR(FIND("power level doubles",$W93,1)),0,-1)</f>
        <v>0</v>
      </c>
      <c r="Y93" s="28">
        <f>IF(ISERROR(FIND("power level increases by 6 dB",$W93,1)),0,-1)</f>
        <v>0</v>
      </c>
      <c r="Z93" s="28">
        <f>IF(ISERROR(FIND("power level increases by 3 dB",$W93,1)),0,1)</f>
        <v>1</v>
      </c>
      <c r="AA93" s="28">
        <f>IF(ISERROR(FIND("by the listener doubles",$W93,1)),0,-1)</f>
        <v>0</v>
      </c>
      <c r="AB93" s="28">
        <f>IF(ISERROR(FIND("by a factor 1.41",$W93,1)),0,1)</f>
        <v>0</v>
      </c>
      <c r="AC93" s="26">
        <f>SUM(X93:AB93)</f>
        <v>1</v>
      </c>
      <c r="AD93" s="25" t="s">
        <v>854</v>
      </c>
      <c r="AE93" s="26">
        <f>IF(EXACT(AD93,"25 dB"),1,IF(AD93="",0,-1))</f>
        <v>-1</v>
      </c>
      <c r="AF93" s="24" t="s">
        <v>847</v>
      </c>
      <c r="AG93" s="26">
        <f>IF(EXACT(AF93,"2 Pa"),1,IF(AF93="",0,-1))</f>
        <v>1</v>
      </c>
      <c r="AH93" s="24" t="s">
        <v>848</v>
      </c>
      <c r="AI93" s="30">
        <f>20*LOG10((3+K93)/0.00002)</f>
        <v>110.88136088700551</v>
      </c>
      <c r="AJ93" s="26">
        <f>IF(AH93="",0,IF(EXACT(RIGHT(AH93,2),"dB"),IF(ABS(VALUE(LEFT(AH93,FIND(" ",AH93,1)))-AI93)&lt;=0.5,1,-1),-1))</f>
        <v>1</v>
      </c>
      <c r="AK93" s="24" t="s">
        <v>849</v>
      </c>
      <c r="AL93" s="30">
        <f>10*LOG10(10^((80+J93)/10)+10^((78+I93)/10))</f>
        <v>90.455404631092961</v>
      </c>
      <c r="AM93" s="26">
        <f>IF(AK93="",0,IF(EXACT(RIGHT(AK93,2),"dB"),IF(ABS(VALUE(LEFT(AK93,FIND(" ",AK93,1)))-AL93)&lt;=0.5,1,-1),-1))</f>
        <v>1</v>
      </c>
      <c r="AN93" s="31"/>
      <c r="AO93" s="28" t="str">
        <f>TEXT(78+K93-16.1,"0.0")</f>
        <v>65.9</v>
      </c>
      <c r="AP93" s="26">
        <f>IF(AN93="",0,IF(EXACT(RIGHT(AN93,5),"dB(A)"),IF(ABS(VALUE(LEFT(AN93,FIND(" ",AN93,1)))-AO93)&lt;=0.5,1,-1),-1))</f>
        <v>0</v>
      </c>
      <c r="AQ93" s="24" t="s">
        <v>850</v>
      </c>
      <c r="AR93" s="28">
        <f>60+I93-0.5</f>
        <v>66.5</v>
      </c>
      <c r="AS93" s="26">
        <f>IF(AQ93="",0,IF(EXACT(RIGHT(AQ93,5),"dB(A)"),IF(ABS(VALUE(LEFT(AQ93,FIND(" ",AQ93,1)))-AR93)&lt;=0.5,1,-1),-1))</f>
        <v>-1</v>
      </c>
      <c r="AT93" s="24" t="s">
        <v>851</v>
      </c>
      <c r="AU93" s="31">
        <f>0.00002*10^((80+J93)/20)</f>
        <v>0.56367658625289196</v>
      </c>
      <c r="AV93" s="31">
        <f>AU93/400</f>
        <v>1.40919146563223E-3</v>
      </c>
      <c r="AW93" s="31">
        <f>AU93*AV93</f>
        <v>7.9432823472428489E-4</v>
      </c>
      <c r="AX93" s="31">
        <f>AW93/340</f>
        <v>2.3362595138949555E-6</v>
      </c>
      <c r="AY93" s="26">
        <v>-1</v>
      </c>
      <c r="AZ93" s="32">
        <f>L93+V93+AC93+AE93+AG93+AJ93+AM93+AP93+AS93+AY93</f>
        <v>3</v>
      </c>
    </row>
    <row r="94" spans="1:52" ht="15.75" customHeight="1">
      <c r="A94" s="22">
        <v>93</v>
      </c>
      <c r="B94" s="23">
        <v>41922.752950810187</v>
      </c>
      <c r="C94" s="29" t="s">
        <v>892</v>
      </c>
      <c r="D94" s="33">
        <v>1</v>
      </c>
      <c r="E94" s="25">
        <v>242691</v>
      </c>
      <c r="F94" s="25">
        <f>INT(E94/100000)</f>
        <v>2</v>
      </c>
      <c r="G94" s="25">
        <f>INT(($E94-100000*F94)/10000)</f>
        <v>4</v>
      </c>
      <c r="H94" s="25">
        <f>INT(($E94-100000*F94-10000*G94)/1000)</f>
        <v>2</v>
      </c>
      <c r="I94" s="25">
        <f>INT(($E94-100000*$F94-10000*$G94-1000*$H94)/100)</f>
        <v>6</v>
      </c>
      <c r="J94" s="25">
        <f>INT(($E94-100000*$F94-10000*$G94-1000*$H94-100*$I94)/10)</f>
        <v>9</v>
      </c>
      <c r="K94" s="25">
        <f>INT(($E94-100000*$F94-10000*$G94-1000*$H94-100*$I94-10*$J94))</f>
        <v>1</v>
      </c>
      <c r="L94" s="26">
        <v>2</v>
      </c>
      <c r="M94" s="24" t="s">
        <v>899</v>
      </c>
      <c r="N94" s="28">
        <f>IF(ISERROR(FIND("larger than the sound intensity level",M94,1)),0,-1)</f>
        <v>-1</v>
      </c>
      <c r="O94" s="28">
        <f>IF(ISERROR(FIND("are always equal",$M94,1)),0,-1)</f>
        <v>0</v>
      </c>
      <c r="P94" s="28">
        <f>IF(ISERROR(FIND("is always smaller or equal than the sound energy density level",$M94,1)),0,1)</f>
        <v>1</v>
      </c>
      <c r="Q94" s="28">
        <f>IF(ISERROR(FIND("is the energetic average beween",$M94,1)),0,1)</f>
        <v>0</v>
      </c>
      <c r="R94" s="28">
        <f>IF(ISERROR(FIND("is constant (340 m/s)",$M94,1)),0,-1)</f>
        <v>0</v>
      </c>
      <c r="S94" s="28">
        <f>IF(ISERROR(FIND("is proportional to the temperature",$M94,1)),0,-1)</f>
        <v>-1</v>
      </c>
      <c r="T94" s="28">
        <f>IF(ISERROR(FIND("is proportional to the square root ",$M94,1)),0,1)</f>
        <v>0</v>
      </c>
      <c r="U94" s="28">
        <f>IF(ISERROR(FIND("depends on the sound level",$M94,1)),0,-1)</f>
        <v>0</v>
      </c>
      <c r="V94" s="26">
        <f>SUM(N94:U94)</f>
        <v>-1</v>
      </c>
      <c r="W94" s="24" t="s">
        <v>898</v>
      </c>
      <c r="X94" s="28">
        <f>IF(ISERROR(FIND("power level doubles",$W94,1)),0,-1)</f>
        <v>0</v>
      </c>
      <c r="Y94" s="28">
        <f>IF(ISERROR(FIND("power level increases by 6 dB",$W94,1)),0,-1)</f>
        <v>0</v>
      </c>
      <c r="Z94" s="28">
        <f>IF(ISERROR(FIND("power level increases by 3 dB",$W94,1)),0,1)</f>
        <v>1</v>
      </c>
      <c r="AA94" s="28">
        <f>IF(ISERROR(FIND("by the listener doubles",$W94,1)),0,-1)</f>
        <v>0</v>
      </c>
      <c r="AB94" s="28">
        <f>IF(ISERROR(FIND("by a factor 1.41",$W94,1)),0,1)</f>
        <v>1</v>
      </c>
      <c r="AC94" s="26">
        <f>SUM(X94:AB94)</f>
        <v>2</v>
      </c>
      <c r="AD94" s="25" t="s">
        <v>900</v>
      </c>
      <c r="AE94" s="26">
        <f>IF(EXACT(AD94,"25 dB"),1,IF(AD94="",0,-1))</f>
        <v>-1</v>
      </c>
      <c r="AF94" s="24" t="s">
        <v>893</v>
      </c>
      <c r="AG94" s="26">
        <f>IF(EXACT(AF94,"2 Pa"),1,IF(AF94="",0,-1))</f>
        <v>1</v>
      </c>
      <c r="AH94" s="24" t="s">
        <v>894</v>
      </c>
      <c r="AI94" s="30">
        <f>20*LOG10((3+K94)/0.00002)</f>
        <v>106.02059991327963</v>
      </c>
      <c r="AJ94" s="26">
        <f>IF(AH94="",0,IF(EXACT(RIGHT(AH94,2),"dB"),IF(ABS(VALUE(LEFT(AH94,FIND(" ",AH94,1)))-AI94)&lt;=0.5,1,-1),-1))</f>
        <v>1</v>
      </c>
      <c r="AK94" s="24" t="s">
        <v>895</v>
      </c>
      <c r="AL94" s="30">
        <f>10*LOG10(10^((80+J94)/10)+10^((78+I94)/10))</f>
        <v>90.193310480660955</v>
      </c>
      <c r="AM94" s="26">
        <f>IF(AK94="",0,IF(EXACT(RIGHT(AK94,2),"dB"),IF(ABS(VALUE(LEFT(AK94,FIND(" ",AK94,1)))-AL94)&lt;=0.5,1,-1),-1))</f>
        <v>1</v>
      </c>
      <c r="AN94" s="24" t="s">
        <v>896</v>
      </c>
      <c r="AO94" s="28" t="str">
        <f>TEXT(78+K94-16.1,"0.0")</f>
        <v>62.9</v>
      </c>
      <c r="AP94" s="26">
        <f>IF(AN94="",0,IF(EXACT(RIGHT(AN94,5),"dB(A)"),IF(ABS(VALUE(LEFT(AN94,FIND(" ",AN94,1)))-AO94)&lt;=0.5,1,-1),-1))</f>
        <v>-1</v>
      </c>
      <c r="AQ94" s="24" t="s">
        <v>897</v>
      </c>
      <c r="AR94" s="28">
        <f>60+I94-0.5</f>
        <v>65.5</v>
      </c>
      <c r="AS94" s="26">
        <f>IF(AQ94="",0,IF(EXACT(RIGHT(AQ94,5),"dB(A)"),IF(ABS(VALUE(LEFT(AQ94,FIND(" ",AQ94,1)))-AR94)&lt;=0.5,1,-1),-1))</f>
        <v>-1</v>
      </c>
      <c r="AT94" s="31"/>
      <c r="AU94" s="31">
        <f>0.00002*10^((80+J94)/20)</f>
        <v>0.56367658625289196</v>
      </c>
      <c r="AV94" s="31">
        <f>AU94/400</f>
        <v>1.40919146563223E-3</v>
      </c>
      <c r="AW94" s="31">
        <f>AU94*AV94</f>
        <v>7.9432823472428489E-4</v>
      </c>
      <c r="AX94" s="31">
        <f>AW94/340</f>
        <v>2.3362595138949555E-6</v>
      </c>
      <c r="AY94" s="26">
        <f>IF(AT94="",0,-1)</f>
        <v>0</v>
      </c>
      <c r="AZ94" s="32">
        <f>L94+V94+AC94+AE94+AG94+AJ94+AM94+AP94+AS94+AY94</f>
        <v>3</v>
      </c>
    </row>
    <row r="95" spans="1:52" ht="15.75" customHeight="1">
      <c r="A95" s="22">
        <v>94</v>
      </c>
      <c r="B95" s="23">
        <v>41922.753200567124</v>
      </c>
      <c r="C95" s="29" t="s">
        <v>948</v>
      </c>
      <c r="D95" s="33">
        <v>1</v>
      </c>
      <c r="E95" s="25">
        <v>240285</v>
      </c>
      <c r="F95" s="25">
        <f>INT(E95/100000)</f>
        <v>2</v>
      </c>
      <c r="G95" s="25">
        <f>INT(($E95-100000*F95)/10000)</f>
        <v>4</v>
      </c>
      <c r="H95" s="25">
        <f>INT(($E95-100000*F95-10000*G95)/1000)</f>
        <v>0</v>
      </c>
      <c r="I95" s="25">
        <f>INT(($E95-100000*$F95-10000*$G95-1000*$H95)/100)</f>
        <v>2</v>
      </c>
      <c r="J95" s="25">
        <f>INT(($E95-100000*$F95-10000*$G95-1000*$H95-100*$I95)/10)</f>
        <v>8</v>
      </c>
      <c r="K95" s="25">
        <f>INT(($E95-100000*$F95-10000*$G95-1000*$H95-100*$I95-10*$J95))</f>
        <v>5</v>
      </c>
      <c r="L95" s="26">
        <v>2</v>
      </c>
      <c r="M95" s="24" t="s">
        <v>956</v>
      </c>
      <c r="N95" s="28">
        <f>IF(ISERROR(FIND("larger than the sound intensity level",M95,1)),0,-1)</f>
        <v>-1</v>
      </c>
      <c r="O95" s="28">
        <f>IF(ISERROR(FIND("are always equal",$M95,1)),0,-1)</f>
        <v>0</v>
      </c>
      <c r="P95" s="28">
        <f>IF(ISERROR(FIND("is always smaller or equal than the sound energy density level",$M95,1)),0,1)</f>
        <v>1</v>
      </c>
      <c r="Q95" s="28">
        <f>IF(ISERROR(FIND("is the energetic average beween",$M95,1)),0,1)</f>
        <v>0</v>
      </c>
      <c r="R95" s="28">
        <f>IF(ISERROR(FIND("is constant (340 m/s)",$M95,1)),0,-1)</f>
        <v>0</v>
      </c>
      <c r="S95" s="28">
        <f>IF(ISERROR(FIND("is proportional to the temperature",$M95,1)),0,-1)</f>
        <v>-1</v>
      </c>
      <c r="T95" s="28">
        <f>IF(ISERROR(FIND("is proportional to the square root ",$M95,1)),0,1)</f>
        <v>0</v>
      </c>
      <c r="U95" s="28">
        <f>IF(ISERROR(FIND("depends on the sound level",$M95,1)),0,-1)</f>
        <v>0</v>
      </c>
      <c r="V95" s="26">
        <f>SUM(N95:U95)</f>
        <v>-1</v>
      </c>
      <c r="W95" s="24" t="s">
        <v>955</v>
      </c>
      <c r="X95" s="28">
        <f>IF(ISERROR(FIND("power level doubles",$W95,1)),0,-1)</f>
        <v>0</v>
      </c>
      <c r="Y95" s="28">
        <f>IF(ISERROR(FIND("power level increases by 6 dB",$W95,1)),0,-1)</f>
        <v>0</v>
      </c>
      <c r="Z95" s="28">
        <f>IF(ISERROR(FIND("power level increases by 3 dB",$W95,1)),0,1)</f>
        <v>1</v>
      </c>
      <c r="AA95" s="28">
        <f>IF(ISERROR(FIND("by the listener doubles",$W95,1)),0,-1)</f>
        <v>0</v>
      </c>
      <c r="AB95" s="28">
        <f>IF(ISERROR(FIND("by a factor 1.41",$W95,1)),0,1)</f>
        <v>0</v>
      </c>
      <c r="AC95" s="26">
        <f>SUM(X95:AB95)</f>
        <v>1</v>
      </c>
      <c r="AD95" s="25" t="s">
        <v>957</v>
      </c>
      <c r="AE95" s="26">
        <f>IF(EXACT(AD95,"25 dB"),1,IF(AD95="",0,-1))</f>
        <v>1</v>
      </c>
      <c r="AF95" s="24" t="s">
        <v>949</v>
      </c>
      <c r="AG95" s="26">
        <f>IF(EXACT(AF95,"2 Pa"),1,IF(AF95="",0,-1))</f>
        <v>1</v>
      </c>
      <c r="AH95" s="24" t="s">
        <v>950</v>
      </c>
      <c r="AI95" s="30">
        <f>20*LOG10((3+K95)/0.00002)</f>
        <v>112.04119982655925</v>
      </c>
      <c r="AJ95" s="26">
        <f>IF(AH95="",0,IF(EXACT(RIGHT(AH95,2),"dB"),IF(ABS(VALUE(LEFT(AH95,FIND(" ",AH95,1)))-AI95)&lt;=0.5,1,-1),-1))</f>
        <v>1</v>
      </c>
      <c r="AK95" s="24" t="s">
        <v>951</v>
      </c>
      <c r="AL95" s="30">
        <f>10*LOG10(10^((80+J95)/10)+10^((78+I95)/10))</f>
        <v>88.638920341433817</v>
      </c>
      <c r="AM95" s="26">
        <f>IF(AK95="",0,IF(EXACT(RIGHT(AK95,2),"dB"),IF(ABS(VALUE(LEFT(AK95,FIND(" ",AK95,1)))-AL95)&lt;=0.5,1,-1),-1))</f>
        <v>-1</v>
      </c>
      <c r="AN95" s="24" t="s">
        <v>952</v>
      </c>
      <c r="AO95" s="28" t="str">
        <f>TEXT(78+K95-16.1,"0.0")</f>
        <v>66.9</v>
      </c>
      <c r="AP95" s="26">
        <f>IF(AN95="",0,IF(EXACT(RIGHT(AN95,5),"dB(A)"),IF(ABS(VALUE(LEFT(AN95,FIND(" ",AN95,1)))-AO95)&lt;=0.5,1,-1),-1))</f>
        <v>1</v>
      </c>
      <c r="AQ95" s="24" t="s">
        <v>953</v>
      </c>
      <c r="AR95" s="28">
        <f>60+I95-0.5</f>
        <v>61.5</v>
      </c>
      <c r="AS95" s="26">
        <f>IF(AQ95="",0,IF(EXACT(RIGHT(AQ95,5),"dB(A)"),IF(ABS(VALUE(LEFT(AQ95,FIND(" ",AQ95,1)))-AR95)&lt;=0.5,1,-1),-1))</f>
        <v>-1</v>
      </c>
      <c r="AT95" s="24" t="s">
        <v>954</v>
      </c>
      <c r="AU95" s="31">
        <f>0.00002*10^((80+J95)/20)</f>
        <v>0.50237728630191725</v>
      </c>
      <c r="AV95" s="31">
        <f>AU95/400</f>
        <v>1.2559432157547932E-3</v>
      </c>
      <c r="AW95" s="31">
        <f>AU95*AV95</f>
        <v>6.3095734448019635E-4</v>
      </c>
      <c r="AX95" s="31">
        <f>AW95/340</f>
        <v>1.8557568955299893E-6</v>
      </c>
      <c r="AY95" s="26">
        <f>IF(AT95="",0,-1)</f>
        <v>-1</v>
      </c>
      <c r="AZ95" s="32">
        <f>L95+V95+AC95+AE95+AG95+AJ95+AM95+AP95+AS95+AY95</f>
        <v>3</v>
      </c>
    </row>
    <row r="96" spans="1:52" ht="15.75" customHeight="1">
      <c r="A96" s="22">
        <v>95</v>
      </c>
      <c r="B96" s="23">
        <v>41922.753283391205</v>
      </c>
      <c r="C96" s="29" t="s">
        <v>1004</v>
      </c>
      <c r="D96" s="33">
        <v>1</v>
      </c>
      <c r="E96" s="25">
        <v>239515</v>
      </c>
      <c r="F96" s="25">
        <f>INT(E96/100000)</f>
        <v>2</v>
      </c>
      <c r="G96" s="25">
        <f>INT(($E96-100000*F96)/10000)</f>
        <v>3</v>
      </c>
      <c r="H96" s="25">
        <f>INT(($E96-100000*F96-10000*G96)/1000)</f>
        <v>9</v>
      </c>
      <c r="I96" s="25">
        <f>INT(($E96-100000*$F96-10000*$G96-1000*$H96)/100)</f>
        <v>5</v>
      </c>
      <c r="J96" s="25">
        <f>INT(($E96-100000*$F96-10000*$G96-1000*$H96-100*$I96)/10)</f>
        <v>1</v>
      </c>
      <c r="K96" s="25">
        <f>INT(($E96-100000*$F96-10000*$G96-1000*$H96-100*$I96-10*$J96))</f>
        <v>5</v>
      </c>
      <c r="L96" s="26">
        <v>2</v>
      </c>
      <c r="M96" s="24" t="s">
        <v>1011</v>
      </c>
      <c r="N96" s="28">
        <f>IF(ISERROR(FIND("larger than the sound intensity level",M96,1)),0,-1)</f>
        <v>0</v>
      </c>
      <c r="O96" s="28">
        <f>IF(ISERROR(FIND("are always equal",$M96,1)),0,-1)</f>
        <v>-1</v>
      </c>
      <c r="P96" s="28">
        <f>IF(ISERROR(FIND("is always smaller or equal than the sound energy density level",$M96,1)),0,1)</f>
        <v>1</v>
      </c>
      <c r="Q96" s="28">
        <f>IF(ISERROR(FIND("is the energetic average beween",$M96,1)),0,1)</f>
        <v>0</v>
      </c>
      <c r="R96" s="28">
        <f>IF(ISERROR(FIND("is constant (340 m/s)",$M96,1)),0,-1)</f>
        <v>0</v>
      </c>
      <c r="S96" s="28">
        <f>IF(ISERROR(FIND("is proportional to the temperature",$M96,1)),0,-1)</f>
        <v>0</v>
      </c>
      <c r="T96" s="28">
        <f>IF(ISERROR(FIND("is proportional to the square root ",$M96,1)),0,1)</f>
        <v>1</v>
      </c>
      <c r="U96" s="28">
        <f>IF(ISERROR(FIND("depends on the sound level",$M96,1)),0,-1)</f>
        <v>0</v>
      </c>
      <c r="V96" s="26">
        <f>SUM(N96:U96)</f>
        <v>1</v>
      </c>
      <c r="W96" s="24" t="s">
        <v>1010</v>
      </c>
      <c r="X96" s="28">
        <f>IF(ISERROR(FIND("power level doubles",$W96,1)),0,-1)</f>
        <v>0</v>
      </c>
      <c r="Y96" s="28">
        <f>IF(ISERROR(FIND("power level increases by 6 dB",$W96,1)),0,-1)</f>
        <v>0</v>
      </c>
      <c r="Z96" s="28">
        <f>IF(ISERROR(FIND("power level increases by 3 dB",$W96,1)),0,1)</f>
        <v>1</v>
      </c>
      <c r="AA96" s="28">
        <f>IF(ISERROR(FIND("by the listener doubles",$W96,1)),0,-1)</f>
        <v>0</v>
      </c>
      <c r="AB96" s="28">
        <f>IF(ISERROR(FIND("by a factor 1.41",$W96,1)),0,1)</f>
        <v>1</v>
      </c>
      <c r="AC96" s="26">
        <f>SUM(X96:AB96)</f>
        <v>2</v>
      </c>
      <c r="AD96" s="25" t="s">
        <v>1012</v>
      </c>
      <c r="AE96" s="26">
        <f>IF(EXACT(AD96,"25 dB"),1,IF(AD96="",0,-1))</f>
        <v>-1</v>
      </c>
      <c r="AF96" s="24" t="s">
        <v>1005</v>
      </c>
      <c r="AG96" s="26">
        <f>IF(EXACT(AF96,"2 Pa"),1,IF(AF96="",0,-1))</f>
        <v>1</v>
      </c>
      <c r="AH96" s="24" t="s">
        <v>1006</v>
      </c>
      <c r="AI96" s="30">
        <f>20*LOG10((3+K96)/0.00002)</f>
        <v>112.04119982655925</v>
      </c>
      <c r="AJ96" s="26">
        <f>IF(AH96="",0,IF(EXACT(RIGHT(AH96,2),"dB"),IF(ABS(VALUE(LEFT(AH96,FIND(" ",AH96,1)))-AI96)&lt;=0.5,1,-1),-1))</f>
        <v>1</v>
      </c>
      <c r="AK96" s="24" t="s">
        <v>1007</v>
      </c>
      <c r="AL96" s="30">
        <f>10*LOG10(10^((80+J96)/10)+10^((78+I96)/10))</f>
        <v>85.1244260279434</v>
      </c>
      <c r="AM96" s="26">
        <f>IF(AK96="",0,IF(EXACT(RIGHT(AK96,2),"dB"),IF(ABS(VALUE(LEFT(AK96,FIND(" ",AK96,1)))-AL96)&lt;=0.5,1,-1),-1))</f>
        <v>-1</v>
      </c>
      <c r="AN96" s="24" t="s">
        <v>1008</v>
      </c>
      <c r="AO96" s="28" t="str">
        <f>TEXT(78+K96-16.1,"0.0")</f>
        <v>66.9</v>
      </c>
      <c r="AP96" s="26">
        <f>IF(AN96="",0,IF(EXACT(RIGHT(AN96,5),"dB(A)"),IF(ABS(VALUE(LEFT(AN96,FIND(" ",AN96,1)))-AO96)&lt;=0.5,1,-1),-1))</f>
        <v>-1</v>
      </c>
      <c r="AQ96" s="24" t="s">
        <v>1009</v>
      </c>
      <c r="AR96" s="28">
        <f>60+I96-0.5</f>
        <v>64.5</v>
      </c>
      <c r="AS96" s="26">
        <f>IF(AQ96="",0,IF(EXACT(RIGHT(AQ96,5),"dB(A)"),IF(ABS(VALUE(LEFT(AQ96,FIND(" ",AQ96,1)))-AR96)&lt;=0.5,1,-1),-1))</f>
        <v>-1</v>
      </c>
      <c r="AT96" s="31"/>
      <c r="AU96" s="31">
        <f>0.00002*10^((80+J96)/20)</f>
        <v>0.2244036908603928</v>
      </c>
      <c r="AV96" s="31">
        <f>AU96/400</f>
        <v>5.6100922715098195E-4</v>
      </c>
      <c r="AW96" s="31">
        <f>AU96*AV96</f>
        <v>1.2589254117941682E-4</v>
      </c>
      <c r="AX96" s="31">
        <f>AW96/340</f>
        <v>3.7027217993946124E-7</v>
      </c>
      <c r="AY96" s="26">
        <f>IF(AT96="",0,-1)</f>
        <v>0</v>
      </c>
      <c r="AZ96" s="32">
        <f>L96+V96+AC96+AE96+AG96+AJ96+AM96+AP96+AS96+AY96</f>
        <v>3</v>
      </c>
    </row>
    <row r="97" spans="1:52" ht="15.75" customHeight="1">
      <c r="A97" s="22">
        <v>96</v>
      </c>
      <c r="B97" s="23">
        <v>41922.753494733799</v>
      </c>
      <c r="C97" s="29" t="s">
        <v>1051</v>
      </c>
      <c r="D97" s="33">
        <v>1</v>
      </c>
      <c r="E97" s="25">
        <v>243617</v>
      </c>
      <c r="F97" s="25">
        <f>INT(E97/100000)</f>
        <v>2</v>
      </c>
      <c r="G97" s="25">
        <f>INT(($E97-100000*F97)/10000)</f>
        <v>4</v>
      </c>
      <c r="H97" s="25">
        <f>INT(($E97-100000*F97-10000*G97)/1000)</f>
        <v>3</v>
      </c>
      <c r="I97" s="25">
        <f>INT(($E97-100000*$F97-10000*$G97-1000*$H97)/100)</f>
        <v>6</v>
      </c>
      <c r="J97" s="25">
        <f>INT(($E97-100000*$F97-10000*$G97-1000*$H97-100*$I97)/10)</f>
        <v>1</v>
      </c>
      <c r="K97" s="25">
        <f>INT(($E97-100000*$F97-10000*$G97-1000*$H97-100*$I97-10*$J97))</f>
        <v>7</v>
      </c>
      <c r="L97" s="26">
        <v>2</v>
      </c>
      <c r="M97" s="24" t="s">
        <v>1059</v>
      </c>
      <c r="N97" s="28">
        <f>IF(ISERROR(FIND("larger than the sound intensity level",M97,1)),0,-1)</f>
        <v>-1</v>
      </c>
      <c r="O97" s="28">
        <f>IF(ISERROR(FIND("are always equal",$M97,1)),0,-1)</f>
        <v>0</v>
      </c>
      <c r="P97" s="28">
        <f>IF(ISERROR(FIND("is always smaller or equal than the sound energy density level",$M97,1)),0,1)</f>
        <v>1</v>
      </c>
      <c r="Q97" s="28">
        <f>IF(ISERROR(FIND("is the energetic average beween",$M97,1)),0,1)</f>
        <v>0</v>
      </c>
      <c r="R97" s="28">
        <f>IF(ISERROR(FIND("is constant (340 m/s)",$M97,1)),0,-1)</f>
        <v>0</v>
      </c>
      <c r="S97" s="28">
        <f>IF(ISERROR(FIND("is proportional to the temperature",$M97,1)),0,-1)</f>
        <v>-1</v>
      </c>
      <c r="T97" s="28">
        <f>IF(ISERROR(FIND("is proportional to the square root ",$M97,1)),0,1)</f>
        <v>0</v>
      </c>
      <c r="U97" s="28">
        <f>IF(ISERROR(FIND("depends on the sound level",$M97,1)),0,-1)</f>
        <v>0</v>
      </c>
      <c r="V97" s="26">
        <f>SUM(N97:U97)</f>
        <v>-1</v>
      </c>
      <c r="W97" s="24" t="s">
        <v>1058</v>
      </c>
      <c r="X97" s="28">
        <f>IF(ISERROR(FIND("power level doubles",$W97,1)),0,-1)</f>
        <v>0</v>
      </c>
      <c r="Y97" s="28">
        <f>IF(ISERROR(FIND("power level increases by 6 dB",$W97,1)),0,-1)</f>
        <v>0</v>
      </c>
      <c r="Z97" s="28">
        <f>IF(ISERROR(FIND("power level increases by 3 dB",$W97,1)),0,1)</f>
        <v>1</v>
      </c>
      <c r="AA97" s="28">
        <f>IF(ISERROR(FIND("by the listener doubles",$W97,1)),0,-1)</f>
        <v>0</v>
      </c>
      <c r="AB97" s="28">
        <f>IF(ISERROR(FIND("by a factor 1.41",$W97,1)),0,1)</f>
        <v>0</v>
      </c>
      <c r="AC97" s="26">
        <f>SUM(X97:AB97)</f>
        <v>1</v>
      </c>
      <c r="AD97" s="25" t="s">
        <v>1060</v>
      </c>
      <c r="AE97" s="26">
        <f>IF(EXACT(AD97,"25 dB"),1,IF(AD97="",0,-1))</f>
        <v>1</v>
      </c>
      <c r="AF97" s="24" t="s">
        <v>1052</v>
      </c>
      <c r="AG97" s="26">
        <f>IF(EXACT(AF97,"2 Pa"),1,IF(AF97="",0,-1))</f>
        <v>1</v>
      </c>
      <c r="AH97" s="24" t="s">
        <v>1053</v>
      </c>
      <c r="AI97" s="30">
        <f>20*LOG10((3+K97)/0.00002)</f>
        <v>113.97940008672037</v>
      </c>
      <c r="AJ97" s="26">
        <f>IF(AH97="",0,IF(EXACT(RIGHT(AH97,2),"dB"),IF(ABS(VALUE(LEFT(AH97,FIND(" ",AH97,1)))-AI97)&lt;=0.5,1,-1),-1))</f>
        <v>1</v>
      </c>
      <c r="AK97" s="24" t="s">
        <v>1054</v>
      </c>
      <c r="AL97" s="30">
        <f>10*LOG10(10^((80+J97)/10)+10^((78+I97)/10))</f>
        <v>85.764348624364857</v>
      </c>
      <c r="AM97" s="26">
        <f>IF(AK97="",0,IF(EXACT(RIGHT(AK97,2),"dB"),IF(ABS(VALUE(LEFT(AK97,FIND(" ",AK97,1)))-AL97)&lt;=0.5,1,-1),-1))</f>
        <v>1</v>
      </c>
      <c r="AN97" s="24" t="s">
        <v>1055</v>
      </c>
      <c r="AO97" s="28" t="str">
        <f>TEXT(78+K97-16.1,"0.0")</f>
        <v>68.9</v>
      </c>
      <c r="AP97" s="26">
        <f>IF(AN97="",0,IF(EXACT(RIGHT(AN97,5),"dB(A)"),IF(ABS(VALUE(LEFT(AN97,FIND(" ",AN97,1)))-AO97)&lt;=0.5,1,-1),-1))</f>
        <v>-1</v>
      </c>
      <c r="AQ97" s="24" t="s">
        <v>1056</v>
      </c>
      <c r="AR97" s="28">
        <f>60+I97-0.5</f>
        <v>65.5</v>
      </c>
      <c r="AS97" s="26">
        <f>IF(AQ97="",0,IF(EXACT(RIGHT(AQ97,5),"dB(A)"),IF(ABS(VALUE(LEFT(AQ97,FIND(" ",AQ97,1)))-AR97)&lt;=0.5,1,-1),-1))</f>
        <v>-1</v>
      </c>
      <c r="AT97" s="24" t="s">
        <v>1057</v>
      </c>
      <c r="AU97" s="31">
        <f>0.00002*10^((80+J97)/20)</f>
        <v>0.2244036908603928</v>
      </c>
      <c r="AV97" s="31">
        <f>AU97/400</f>
        <v>5.6100922715098195E-4</v>
      </c>
      <c r="AW97" s="31">
        <f>AU97*AV97</f>
        <v>1.2589254117941682E-4</v>
      </c>
      <c r="AX97" s="31">
        <f>AW97/340</f>
        <v>3.7027217993946124E-7</v>
      </c>
      <c r="AY97" s="26">
        <f>IF(AT97="",0,-1)</f>
        <v>-1</v>
      </c>
      <c r="AZ97" s="32">
        <f>L97+V97+AC97+AE97+AG97+AJ97+AM97+AP97+AS97+AY97</f>
        <v>3</v>
      </c>
    </row>
    <row r="98" spans="1:52" ht="15.75" customHeight="1">
      <c r="A98" s="22">
        <v>97</v>
      </c>
      <c r="B98" s="23">
        <v>41922.75374940972</v>
      </c>
      <c r="C98" s="29" t="s">
        <v>1080</v>
      </c>
      <c r="D98" s="33">
        <v>1</v>
      </c>
      <c r="E98" s="25">
        <v>243627</v>
      </c>
      <c r="F98" s="25">
        <f>INT(E98/100000)</f>
        <v>2</v>
      </c>
      <c r="G98" s="25">
        <f>INT(($E98-100000*F98)/10000)</f>
        <v>4</v>
      </c>
      <c r="H98" s="25">
        <f>INT(($E98-100000*F98-10000*G98)/1000)</f>
        <v>3</v>
      </c>
      <c r="I98" s="25">
        <f>INT(($E98-100000*$F98-10000*$G98-1000*$H98)/100)</f>
        <v>6</v>
      </c>
      <c r="J98" s="25">
        <f>INT(($E98-100000*$F98-10000*$G98-1000*$H98-100*$I98)/10)</f>
        <v>2</v>
      </c>
      <c r="K98" s="25">
        <f>INT(($E98-100000*$F98-10000*$G98-1000*$H98-100*$I98-10*$J98))</f>
        <v>7</v>
      </c>
      <c r="L98" s="26">
        <v>2</v>
      </c>
      <c r="M98" s="24" t="s">
        <v>1087</v>
      </c>
      <c r="N98" s="28">
        <f>IF(ISERROR(FIND("larger than the sound intensity level",M98,1)),0,-1)</f>
        <v>-1</v>
      </c>
      <c r="O98" s="28">
        <f>IF(ISERROR(FIND("are always equal",$M98,1)),0,-1)</f>
        <v>0</v>
      </c>
      <c r="P98" s="28">
        <f>IF(ISERROR(FIND("is always smaller or equal than the sound energy density level",$M98,1)),0,1)</f>
        <v>1</v>
      </c>
      <c r="Q98" s="28">
        <f>IF(ISERROR(FIND("is the energetic average beween",$M98,1)),0,1)</f>
        <v>0</v>
      </c>
      <c r="R98" s="28">
        <f>IF(ISERROR(FIND("is constant (340 m/s)",$M98,1)),0,-1)</f>
        <v>-1</v>
      </c>
      <c r="S98" s="28">
        <f>IF(ISERROR(FIND("is proportional to the temperature",$M98,1)),0,-1)</f>
        <v>0</v>
      </c>
      <c r="T98" s="28">
        <f>IF(ISERROR(FIND("is proportional to the square root ",$M98,1)),0,1)</f>
        <v>1</v>
      </c>
      <c r="U98" s="28">
        <f>IF(ISERROR(FIND("depends on the sound level",$M98,1)),0,-1)</f>
        <v>0</v>
      </c>
      <c r="V98" s="26">
        <f>SUM(N98:U98)</f>
        <v>0</v>
      </c>
      <c r="W98" s="24" t="s">
        <v>1086</v>
      </c>
      <c r="X98" s="28">
        <f>IF(ISERROR(FIND("power level doubles",$W98,1)),0,-1)</f>
        <v>0</v>
      </c>
      <c r="Y98" s="28">
        <f>IF(ISERROR(FIND("power level increases by 6 dB",$W98,1)),0,-1)</f>
        <v>0</v>
      </c>
      <c r="Z98" s="28">
        <f>IF(ISERROR(FIND("power level increases by 3 dB",$W98,1)),0,1)</f>
        <v>1</v>
      </c>
      <c r="AA98" s="28">
        <f>IF(ISERROR(FIND("by the listener doubles",$W98,1)),0,-1)</f>
        <v>0</v>
      </c>
      <c r="AB98" s="28">
        <f>IF(ISERROR(FIND("by a factor 1.41",$W98,1)),0,1)</f>
        <v>0</v>
      </c>
      <c r="AC98" s="26">
        <f>SUM(X98:AB98)</f>
        <v>1</v>
      </c>
      <c r="AD98" s="25" t="s">
        <v>1088</v>
      </c>
      <c r="AE98" s="26">
        <f>IF(EXACT(AD98,"25 dB"),1,IF(AD98="",0,-1))</f>
        <v>1</v>
      </c>
      <c r="AF98" s="24" t="s">
        <v>1081</v>
      </c>
      <c r="AG98" s="26">
        <f>IF(EXACT(AF98,"2 Pa"),1,IF(AF98="",0,-1))</f>
        <v>1</v>
      </c>
      <c r="AH98" s="24" t="s">
        <v>1082</v>
      </c>
      <c r="AI98" s="30">
        <f>20*LOG10((3+K98)/0.00002)</f>
        <v>113.97940008672037</v>
      </c>
      <c r="AJ98" s="26">
        <f>IF(AH98="",0,IF(EXACT(RIGHT(AH98,2),"dB"),IF(ABS(VALUE(LEFT(AH98,FIND(" ",AH98,1)))-AI98)&lt;=0.5,1,-1),-1))</f>
        <v>1</v>
      </c>
      <c r="AK98" s="24" t="s">
        <v>1083</v>
      </c>
      <c r="AL98" s="30">
        <f>10*LOG10(10^((80+J98)/10)+10^((78+I98)/10))</f>
        <v>86.1244260279434</v>
      </c>
      <c r="AM98" s="26">
        <v>-1</v>
      </c>
      <c r="AN98" s="31"/>
      <c r="AO98" s="28" t="str">
        <f>TEXT(78+K98-16.1,"0.0")</f>
        <v>68.9</v>
      </c>
      <c r="AP98" s="26">
        <f>IF(AN98="",0,IF(EXACT(RIGHT(AN98,5),"dB(A)"),IF(ABS(VALUE(LEFT(AN98,FIND(" ",AN98,1)))-AO98)&lt;=0.5,1,-1),-1))</f>
        <v>0</v>
      </c>
      <c r="AQ98" s="24" t="s">
        <v>1084</v>
      </c>
      <c r="AR98" s="28">
        <f>60+I98-0.5</f>
        <v>65.5</v>
      </c>
      <c r="AS98" s="26">
        <f>IF(AQ98="",0,IF(EXACT(RIGHT(AQ98,5),"dB(A)"),IF(ABS(VALUE(LEFT(AQ98,FIND(" ",AQ98,1)))-AR98)&lt;=0.5,1,-1),-1))</f>
        <v>-1</v>
      </c>
      <c r="AT98" s="24" t="s">
        <v>1085</v>
      </c>
      <c r="AU98" s="31">
        <f>0.00002*10^((80+J98)/20)</f>
        <v>0.25178508235883346</v>
      </c>
      <c r="AV98" s="31">
        <f>AU98/400</f>
        <v>6.2946270589708364E-4</v>
      </c>
      <c r="AW98" s="31">
        <f>AU98*AV98</f>
        <v>1.5848931924611136E-4</v>
      </c>
      <c r="AX98" s="31">
        <f>AW98/340</f>
        <v>4.6614505660620987E-7</v>
      </c>
      <c r="AY98" s="26">
        <f>IF(AT98="",0,-1)</f>
        <v>-1</v>
      </c>
      <c r="AZ98" s="32">
        <f>L98+V98+AC98+AE98+AG98+AJ98+AM98+AP98+AS98+AY98</f>
        <v>3</v>
      </c>
    </row>
    <row r="99" spans="1:52" ht="15.75" customHeight="1">
      <c r="A99" s="22">
        <v>98</v>
      </c>
      <c r="B99" s="23">
        <v>41922.753885266204</v>
      </c>
      <c r="C99" s="29" t="s">
        <v>1117</v>
      </c>
      <c r="D99" s="33">
        <v>1</v>
      </c>
      <c r="E99" s="25">
        <v>240223</v>
      </c>
      <c r="F99" s="25">
        <f>INT(E99/100000)</f>
        <v>2</v>
      </c>
      <c r="G99" s="25">
        <f>INT(($E99-100000*F99)/10000)</f>
        <v>4</v>
      </c>
      <c r="H99" s="25">
        <f>INT(($E99-100000*F99-10000*G99)/1000)</f>
        <v>0</v>
      </c>
      <c r="I99" s="25">
        <f>INT(($E99-100000*$F99-10000*$G99-1000*$H99)/100)</f>
        <v>2</v>
      </c>
      <c r="J99" s="25">
        <f>INT(($E99-100000*$F99-10000*$G99-1000*$H99-100*$I99)/10)</f>
        <v>2</v>
      </c>
      <c r="K99" s="25">
        <f>INT(($E99-100000*$F99-10000*$G99-1000*$H99-100*$I99-10*$J99))</f>
        <v>3</v>
      </c>
      <c r="L99" s="26">
        <v>2</v>
      </c>
      <c r="M99" s="24" t="s">
        <v>1124</v>
      </c>
      <c r="N99" s="28">
        <f>IF(ISERROR(FIND("larger than the sound intensity level",M99,1)),0,-1)</f>
        <v>-1</v>
      </c>
      <c r="O99" s="28">
        <f>IF(ISERROR(FIND("are always equal",$M99,1)),0,-1)</f>
        <v>0</v>
      </c>
      <c r="P99" s="28">
        <f>IF(ISERROR(FIND("is always smaller or equal than the sound energy density level",$M99,1)),0,1)</f>
        <v>1</v>
      </c>
      <c r="Q99" s="28">
        <f>IF(ISERROR(FIND("is the energetic average beween",$M99,1)),0,1)</f>
        <v>0</v>
      </c>
      <c r="R99" s="28">
        <f>IF(ISERROR(FIND("is constant (340 m/s)",$M99,1)),0,-1)</f>
        <v>-1</v>
      </c>
      <c r="S99" s="28">
        <f>IF(ISERROR(FIND("is proportional to the temperature",$M99,1)),0,-1)</f>
        <v>0</v>
      </c>
      <c r="T99" s="28">
        <f>IF(ISERROR(FIND("is proportional to the square root ",$M99,1)),0,1)</f>
        <v>1</v>
      </c>
      <c r="U99" s="28">
        <f>IF(ISERROR(FIND("depends on the sound level",$M99,1)),0,-1)</f>
        <v>0</v>
      </c>
      <c r="V99" s="26">
        <f>SUM(N99:U99)</f>
        <v>0</v>
      </c>
      <c r="W99" s="24" t="s">
        <v>1123</v>
      </c>
      <c r="X99" s="28">
        <f>IF(ISERROR(FIND("power level doubles",$W99,1)),0,-1)</f>
        <v>0</v>
      </c>
      <c r="Y99" s="28">
        <f>IF(ISERROR(FIND("power level increases by 6 dB",$W99,1)),0,-1)</f>
        <v>0</v>
      </c>
      <c r="Z99" s="28">
        <f>IF(ISERROR(FIND("power level increases by 3 dB",$W99,1)),0,1)</f>
        <v>1</v>
      </c>
      <c r="AA99" s="28">
        <f>IF(ISERROR(FIND("by the listener doubles",$W99,1)),0,-1)</f>
        <v>0</v>
      </c>
      <c r="AB99" s="28">
        <f>IF(ISERROR(FIND("by a factor 1.41",$W99,1)),0,1)</f>
        <v>0</v>
      </c>
      <c r="AC99" s="26">
        <f>SUM(X99:AB99)</f>
        <v>1</v>
      </c>
      <c r="AD99" s="25" t="s">
        <v>1125</v>
      </c>
      <c r="AE99" s="26">
        <f>IF(EXACT(AD99,"25 dB"),1,IF(AD99="",0,-1))</f>
        <v>1</v>
      </c>
      <c r="AF99" s="24" t="s">
        <v>1118</v>
      </c>
      <c r="AG99" s="26">
        <f>IF(EXACT(AF99,"2 Pa"),1,IF(AF99="",0,-1))</f>
        <v>1</v>
      </c>
      <c r="AH99" s="24" t="s">
        <v>1119</v>
      </c>
      <c r="AI99" s="30">
        <f>20*LOG10((3+K99)/0.00002)</f>
        <v>109.54242509439325</v>
      </c>
      <c r="AJ99" s="26">
        <f>IF(AH99="",0,IF(EXACT(RIGHT(AH99,2),"dB"),IF(ABS(VALUE(LEFT(AH99,FIND(" ",AH99,1)))-AI99)&lt;=0.5,1,-1),-1))</f>
        <v>-1</v>
      </c>
      <c r="AK99" s="24" t="s">
        <v>1120</v>
      </c>
      <c r="AL99" s="30">
        <f>10*LOG10(10^((80+J99)/10)+10^((78+I99)/10))</f>
        <v>84.1244260279434</v>
      </c>
      <c r="AM99" s="26">
        <f>IF(AK99="",0,IF(EXACT(RIGHT(AK99,2),"dB"),IF(ABS(VALUE(LEFT(AK99,FIND(" ",AK99,1)))-AL99)&lt;=0.5,1,-1),-1))</f>
        <v>1</v>
      </c>
      <c r="AN99" s="31"/>
      <c r="AO99" s="28" t="str">
        <f>TEXT(78+K99-16.1,"0.0")</f>
        <v>64.9</v>
      </c>
      <c r="AP99" s="26">
        <f>IF(AN99="",0,IF(EXACT(RIGHT(AN99,5),"dB(A)"),IF(ABS(VALUE(LEFT(AN99,FIND(" ",AN99,1)))-AO99)&lt;=0.5,1,-1),-1))</f>
        <v>0</v>
      </c>
      <c r="AQ99" s="24" t="s">
        <v>1121</v>
      </c>
      <c r="AR99" s="28">
        <f>60+I99-0.5</f>
        <v>61.5</v>
      </c>
      <c r="AS99" s="26">
        <f>IF(AQ99="",0,IF(EXACT(RIGHT(AQ99,5),"dB(A)"),IF(ABS(VALUE(LEFT(AQ99,FIND(" ",AQ99,1)))-AR99)&lt;=0.5,1,-1),-1))</f>
        <v>-1</v>
      </c>
      <c r="AT99" s="24" t="s">
        <v>1122</v>
      </c>
      <c r="AU99" s="31">
        <f>0.00002*10^((80+J99)/20)</f>
        <v>0.25178508235883346</v>
      </c>
      <c r="AV99" s="31">
        <f>AU99/400</f>
        <v>6.2946270589708364E-4</v>
      </c>
      <c r="AW99" s="31">
        <f>AU99*AV99</f>
        <v>1.5848931924611136E-4</v>
      </c>
      <c r="AX99" s="31">
        <f>AW99/340</f>
        <v>4.6614505660620987E-7</v>
      </c>
      <c r="AY99" s="26">
        <f>IF(AT99="",0,-1)</f>
        <v>-1</v>
      </c>
      <c r="AZ99" s="32">
        <f>L99+V99+AC99+AE99+AG99+AJ99+AM99+AP99+AS99+AY99</f>
        <v>3</v>
      </c>
    </row>
    <row r="100" spans="1:52" ht="15.75" customHeight="1">
      <c r="A100" s="22">
        <v>99</v>
      </c>
      <c r="B100" s="23">
        <v>41922.753937986112</v>
      </c>
      <c r="C100" s="29" t="s">
        <v>1126</v>
      </c>
      <c r="D100" s="33">
        <v>1</v>
      </c>
      <c r="E100" s="25">
        <v>239615</v>
      </c>
      <c r="F100" s="25">
        <f>INT(E100/100000)</f>
        <v>2</v>
      </c>
      <c r="G100" s="25">
        <f>INT(($E100-100000*F100)/10000)</f>
        <v>3</v>
      </c>
      <c r="H100" s="25">
        <f>INT(($E100-100000*F100-10000*G100)/1000)</f>
        <v>9</v>
      </c>
      <c r="I100" s="25">
        <f>INT(($E100-100000*$F100-10000*$G100-1000*$H100)/100)</f>
        <v>6</v>
      </c>
      <c r="J100" s="25">
        <f>INT(($E100-100000*$F100-10000*$G100-1000*$H100-100*$I100)/10)</f>
        <v>1</v>
      </c>
      <c r="K100" s="25">
        <f>INT(($E100-100000*$F100-10000*$G100-1000*$H100-100*$I100-10*$J100))</f>
        <v>5</v>
      </c>
      <c r="L100" s="26">
        <v>2</v>
      </c>
      <c r="M100" s="24" t="s">
        <v>1131</v>
      </c>
      <c r="N100" s="28">
        <f>IF(ISERROR(FIND("larger than the sound intensity level",M100,1)),0,-1)</f>
        <v>-1</v>
      </c>
      <c r="O100" s="28">
        <f>IF(ISERROR(FIND("are always equal",$M100,1)),0,-1)</f>
        <v>0</v>
      </c>
      <c r="P100" s="28">
        <f>IF(ISERROR(FIND("is always smaller or equal than the sound energy density level",$M100,1)),0,1)</f>
        <v>1</v>
      </c>
      <c r="Q100" s="28">
        <f>IF(ISERROR(FIND("is the energetic average beween",$M100,1)),0,1)</f>
        <v>0</v>
      </c>
      <c r="R100" s="28">
        <f>IF(ISERROR(FIND("is constant (340 m/s)",$M100,1)),0,-1)</f>
        <v>-1</v>
      </c>
      <c r="S100" s="28">
        <f>IF(ISERROR(FIND("is proportional to the temperature",$M100,1)),0,-1)</f>
        <v>0</v>
      </c>
      <c r="T100" s="28">
        <f>IF(ISERROR(FIND("is proportional to the square root ",$M100,1)),0,1)</f>
        <v>1</v>
      </c>
      <c r="U100" s="28">
        <f>IF(ISERROR(FIND("depends on the sound level",$M100,1)),0,-1)</f>
        <v>0</v>
      </c>
      <c r="V100" s="26">
        <f>SUM(N100:U100)</f>
        <v>0</v>
      </c>
      <c r="W100" s="31"/>
      <c r="X100" s="28">
        <f>IF(ISERROR(FIND("power level doubles",$W100,1)),0,-1)</f>
        <v>0</v>
      </c>
      <c r="Y100" s="28">
        <f>IF(ISERROR(FIND("power level increases by 6 dB",$W100,1)),0,-1)</f>
        <v>0</v>
      </c>
      <c r="Z100" s="28">
        <f>IF(ISERROR(FIND("power level increases by 3 dB",$W100,1)),0,1)</f>
        <v>0</v>
      </c>
      <c r="AA100" s="28">
        <f>IF(ISERROR(FIND("by the listener doubles",$W100,1)),0,-1)</f>
        <v>0</v>
      </c>
      <c r="AB100" s="28">
        <f>IF(ISERROR(FIND("by a factor 1.41",$W100,1)),0,1)</f>
        <v>0</v>
      </c>
      <c r="AC100" s="26">
        <f>SUM(X100:AB100)</f>
        <v>0</v>
      </c>
      <c r="AD100" s="25" t="s">
        <v>1132</v>
      </c>
      <c r="AE100" s="26">
        <f>IF(EXACT(AD100,"25 dB"),1,IF(AD100="",0,-1))</f>
        <v>1</v>
      </c>
      <c r="AF100" s="24" t="s">
        <v>1127</v>
      </c>
      <c r="AG100" s="26">
        <f>IF(EXACT(AF100,"2 Pa"),1,IF(AF100="",0,-1))</f>
        <v>1</v>
      </c>
      <c r="AH100" s="24" t="s">
        <v>1128</v>
      </c>
      <c r="AI100" s="30">
        <f>20*LOG10((3+K100)/0.00002)</f>
        <v>112.04119982655925</v>
      </c>
      <c r="AJ100" s="26">
        <f>IF(AH100="",0,IF(EXACT(RIGHT(AH100,2),"dB"),IF(ABS(VALUE(LEFT(AH100,FIND(" ",AH100,1)))-AI100)&lt;=0.5,1,-1),-1))</f>
        <v>1</v>
      </c>
      <c r="AK100" s="24" t="s">
        <v>1129</v>
      </c>
      <c r="AL100" s="30">
        <f>10*LOG10(10^((80+J100)/10)+10^((78+I100)/10))</f>
        <v>85.764348624364857</v>
      </c>
      <c r="AM100" s="26">
        <f>IF(AK100="",0,IF(EXACT(RIGHT(AK100,2),"dB"),IF(ABS(VALUE(LEFT(AK100,FIND(" ",AK100,1)))-AL100)&lt;=0.5,1,-1),-1))</f>
        <v>-1</v>
      </c>
      <c r="AN100" s="24" t="s">
        <v>1130</v>
      </c>
      <c r="AO100" s="28" t="str">
        <f>TEXT(78+K100-16.1,"0.0")</f>
        <v>66.9</v>
      </c>
      <c r="AP100" s="26">
        <f>IF(AN100="",0,IF(EXACT(RIGHT(AN100,5),"dB(A)"),IF(ABS(VALUE(LEFT(AN100,FIND(" ",AN100,1)))-AO100)&lt;=0.5,1,-1),-1))</f>
        <v>-1</v>
      </c>
      <c r="AQ100" s="31"/>
      <c r="AR100" s="28">
        <f>60+I100-0.5</f>
        <v>65.5</v>
      </c>
      <c r="AS100" s="26">
        <f>IF(AQ100="",0,IF(EXACT(RIGHT(AQ100,5),"dB(A)"),IF(ABS(VALUE(LEFT(AQ100,FIND(" ",AQ100,1)))-AR100)&lt;=0.5,1,-1),-1))</f>
        <v>0</v>
      </c>
      <c r="AT100" s="31"/>
      <c r="AU100" s="31">
        <f>0.00002*10^((80+J100)/20)</f>
        <v>0.2244036908603928</v>
      </c>
      <c r="AV100" s="31">
        <f>AU100/400</f>
        <v>5.6100922715098195E-4</v>
      </c>
      <c r="AW100" s="31">
        <f>AU100*AV100</f>
        <v>1.2589254117941682E-4</v>
      </c>
      <c r="AX100" s="31">
        <f>AW100/340</f>
        <v>3.7027217993946124E-7</v>
      </c>
      <c r="AY100" s="26">
        <f>IF(AT100="",0,-1)</f>
        <v>0</v>
      </c>
      <c r="AZ100" s="32">
        <f>L100+V100+AC100+AE100+AG100+AJ100+AM100+AP100+AS100+AY100</f>
        <v>3</v>
      </c>
    </row>
    <row r="101" spans="1:52" ht="15.75" customHeight="1">
      <c r="A101" s="22">
        <v>100</v>
      </c>
      <c r="B101" s="23">
        <v>41922.753989999997</v>
      </c>
      <c r="C101" s="29" t="s">
        <v>1152</v>
      </c>
      <c r="D101" s="33">
        <v>1</v>
      </c>
      <c r="E101" s="25">
        <v>241028</v>
      </c>
      <c r="F101" s="25">
        <f>INT(E101/100000)</f>
        <v>2</v>
      </c>
      <c r="G101" s="25">
        <f>INT(($E101-100000*F101)/10000)</f>
        <v>4</v>
      </c>
      <c r="H101" s="25">
        <f>INT(($E101-100000*F101-10000*G101)/1000)</f>
        <v>1</v>
      </c>
      <c r="I101" s="25">
        <f>INT(($E101-100000*$F101-10000*$G101-1000*$H101)/100)</f>
        <v>0</v>
      </c>
      <c r="J101" s="25">
        <f>INT(($E101-100000*$F101-10000*$G101-1000*$H101-100*$I101)/10)</f>
        <v>2</v>
      </c>
      <c r="K101" s="25">
        <f>INT(($E101-100000*$F101-10000*$G101-1000*$H101-100*$I101-10*$J101))</f>
        <v>8</v>
      </c>
      <c r="L101" s="26">
        <v>2</v>
      </c>
      <c r="M101" s="24" t="s">
        <v>1160</v>
      </c>
      <c r="N101" s="28">
        <f>IF(ISERROR(FIND("larger than the sound intensity level",M101,1)),0,-1)</f>
        <v>-1</v>
      </c>
      <c r="O101" s="28">
        <f>IF(ISERROR(FIND("are always equal",$M101,1)),0,-1)</f>
        <v>0</v>
      </c>
      <c r="P101" s="28">
        <f>IF(ISERROR(FIND("is always smaller or equal than the sound energy density level",$M101,1)),0,1)</f>
        <v>1</v>
      </c>
      <c r="Q101" s="28">
        <f>IF(ISERROR(FIND("is the energetic average beween",$M101,1)),0,1)</f>
        <v>0</v>
      </c>
      <c r="R101" s="28">
        <f>IF(ISERROR(FIND("is constant (340 m/s)",$M101,1)),0,-1)</f>
        <v>0</v>
      </c>
      <c r="S101" s="28">
        <f>IF(ISERROR(FIND("is proportional to the temperature",$M101,1)),0,-1)</f>
        <v>-1</v>
      </c>
      <c r="T101" s="28">
        <f>IF(ISERROR(FIND("is proportional to the square root ",$M101,1)),0,1)</f>
        <v>0</v>
      </c>
      <c r="U101" s="28">
        <f>IF(ISERROR(FIND("depends on the sound level",$M101,1)),0,-1)</f>
        <v>0</v>
      </c>
      <c r="V101" s="26">
        <f>SUM(N101:U101)</f>
        <v>-1</v>
      </c>
      <c r="W101" s="24" t="s">
        <v>1159</v>
      </c>
      <c r="X101" s="28">
        <f>IF(ISERROR(FIND("power level doubles",$W101,1)),0,-1)</f>
        <v>0</v>
      </c>
      <c r="Y101" s="28">
        <f>IF(ISERROR(FIND("power level increases by 6 dB",$W101,1)),0,-1)</f>
        <v>0</v>
      </c>
      <c r="Z101" s="28">
        <f>IF(ISERROR(FIND("power level increases by 3 dB",$W101,1)),0,1)</f>
        <v>1</v>
      </c>
      <c r="AA101" s="28">
        <f>IF(ISERROR(FIND("by the listener doubles",$W101,1)),0,-1)</f>
        <v>0</v>
      </c>
      <c r="AB101" s="28">
        <f>IF(ISERROR(FIND("by a factor 1.41",$W101,1)),0,1)</f>
        <v>0</v>
      </c>
      <c r="AC101" s="26">
        <f>SUM(X101:AB101)</f>
        <v>1</v>
      </c>
      <c r="AD101" s="25" t="s">
        <v>1161</v>
      </c>
      <c r="AE101" s="26">
        <f>IF(EXACT(AD101,"25 dB"),1,IF(AD101="",0,-1))</f>
        <v>1</v>
      </c>
      <c r="AF101" s="24" t="s">
        <v>1153</v>
      </c>
      <c r="AG101" s="26">
        <f>IF(EXACT(AF101,"2 Pa"),1,IF(AF101="",0,-1))</f>
        <v>1</v>
      </c>
      <c r="AH101" s="24" t="s">
        <v>1154</v>
      </c>
      <c r="AI101" s="30">
        <f>20*LOG10((3+K101)/0.00002)</f>
        <v>114.80725378988488</v>
      </c>
      <c r="AJ101" s="26">
        <f>IF(AH101="",0,IF(EXACT(RIGHT(AH101,2),"dB"),IF(ABS(VALUE(LEFT(AH101,FIND(" ",AH101,1)))-AI101)&lt;=0.5,1,-1),-1))</f>
        <v>1</v>
      </c>
      <c r="AK101" s="24" t="s">
        <v>1155</v>
      </c>
      <c r="AL101" s="30">
        <f>10*LOG10(10^((80+J101)/10)+10^((78+I101)/10))</f>
        <v>83.455404631092932</v>
      </c>
      <c r="AM101" s="26">
        <f>IF(AK101="",0,IF(EXACT(RIGHT(AK101,2),"dB"),IF(ABS(VALUE(LEFT(AK101,FIND(" ",AK101,1)))-AL101)&lt;=0.5,1,-1),-1))</f>
        <v>1</v>
      </c>
      <c r="AN101" s="24" t="s">
        <v>1156</v>
      </c>
      <c r="AO101" s="28" t="str">
        <f>TEXT(78+K101-16.1,"0.0")</f>
        <v>69.9</v>
      </c>
      <c r="AP101" s="26">
        <f>IF(AN101="",0,IF(EXACT(RIGHT(AN101,5),"dB(A)"),IF(ABS(VALUE(LEFT(AN101,FIND(" ",AN101,1)))-AO101)&lt;=0.5,1,-1),-1))</f>
        <v>-1</v>
      </c>
      <c r="AQ101" s="24" t="s">
        <v>1157</v>
      </c>
      <c r="AR101" s="28">
        <f>60+I101-0.5</f>
        <v>59.5</v>
      </c>
      <c r="AS101" s="26">
        <f>IF(AQ101="",0,IF(EXACT(RIGHT(AQ101,5),"dB(A)"),IF(ABS(VALUE(LEFT(AQ101,FIND(" ",AQ101,1)))-AR101)&lt;=0.5,1,-1),-1))</f>
        <v>-1</v>
      </c>
      <c r="AT101" s="24" t="s">
        <v>1158</v>
      </c>
      <c r="AU101" s="31">
        <f>0.00002*10^((80+J101)/20)</f>
        <v>0.25178508235883346</v>
      </c>
      <c r="AV101" s="31">
        <f>AU101/400</f>
        <v>6.2946270589708364E-4</v>
      </c>
      <c r="AW101" s="31">
        <f>AU101*AV101</f>
        <v>1.5848931924611136E-4</v>
      </c>
      <c r="AX101" s="31">
        <f>AW101/340</f>
        <v>4.6614505660620987E-7</v>
      </c>
      <c r="AY101" s="26">
        <f>IF(AT101="",0,-1)</f>
        <v>-1</v>
      </c>
      <c r="AZ101" s="32">
        <f>L101+V101+AC101+AE101+AG101+AJ101+AM101+AP101+AS101+AY101</f>
        <v>3</v>
      </c>
    </row>
    <row r="102" spans="1:52" ht="15.75" customHeight="1">
      <c r="A102" s="22">
        <v>101</v>
      </c>
      <c r="B102" s="23">
        <v>41922.754275092593</v>
      </c>
      <c r="C102" s="29" t="s">
        <v>1237</v>
      </c>
      <c r="D102" s="33">
        <v>1</v>
      </c>
      <c r="E102" s="25">
        <v>231041</v>
      </c>
      <c r="F102" s="25">
        <f>INT(E102/100000)</f>
        <v>2</v>
      </c>
      <c r="G102" s="25">
        <f>INT(($E102-100000*F102)/10000)</f>
        <v>3</v>
      </c>
      <c r="H102" s="25">
        <f>INT(($E102-100000*F102-10000*G102)/1000)</f>
        <v>1</v>
      </c>
      <c r="I102" s="25">
        <f>INT(($E102-100000*$F102-10000*$G102-1000*$H102)/100)</f>
        <v>0</v>
      </c>
      <c r="J102" s="25">
        <f>INT(($E102-100000*$F102-10000*$G102-1000*$H102-100*$I102)/10)</f>
        <v>4</v>
      </c>
      <c r="K102" s="25">
        <f>INT(($E102-100000*$F102-10000*$G102-1000*$H102-100*$I102-10*$J102))</f>
        <v>1</v>
      </c>
      <c r="L102" s="26">
        <v>2</v>
      </c>
      <c r="M102" s="24" t="s">
        <v>1244</v>
      </c>
      <c r="N102" s="28">
        <f>IF(ISERROR(FIND("larger than the sound intensity level",M102,1)),0,-1)</f>
        <v>-1</v>
      </c>
      <c r="O102" s="28">
        <f>IF(ISERROR(FIND("are always equal",$M102,1)),0,-1)</f>
        <v>0</v>
      </c>
      <c r="P102" s="28">
        <f>IF(ISERROR(FIND("is always smaller or equal than the sound energy density level",$M102,1)),0,1)</f>
        <v>1</v>
      </c>
      <c r="Q102" s="28">
        <f>IF(ISERROR(FIND("is the energetic average beween",$M102,1)),0,1)</f>
        <v>0</v>
      </c>
      <c r="R102" s="28">
        <f>IF(ISERROR(FIND("is constant (340 m/s)",$M102,1)),0,-1)</f>
        <v>0</v>
      </c>
      <c r="S102" s="28">
        <f>IF(ISERROR(FIND("is proportional to the temperature",$M102,1)),0,-1)</f>
        <v>-1</v>
      </c>
      <c r="T102" s="28">
        <f>IF(ISERROR(FIND("is proportional to the square root ",$M102,1)),0,1)</f>
        <v>0</v>
      </c>
      <c r="U102" s="28">
        <f>IF(ISERROR(FIND("depends on the sound level",$M102,1)),0,-1)</f>
        <v>0</v>
      </c>
      <c r="V102" s="26">
        <f>SUM(N102:U102)</f>
        <v>-1</v>
      </c>
      <c r="W102" s="24" t="s">
        <v>1243</v>
      </c>
      <c r="X102" s="28">
        <f>IF(ISERROR(FIND("power level doubles",$W102,1)),0,-1)</f>
        <v>0</v>
      </c>
      <c r="Y102" s="28">
        <f>IF(ISERROR(FIND("power level increases by 6 dB",$W102,1)),0,-1)</f>
        <v>0</v>
      </c>
      <c r="Z102" s="28">
        <f>IF(ISERROR(FIND("power level increases by 3 dB",$W102,1)),0,1)</f>
        <v>1</v>
      </c>
      <c r="AA102" s="28">
        <f>IF(ISERROR(FIND("by the listener doubles",$W102,1)),0,-1)</f>
        <v>0</v>
      </c>
      <c r="AB102" s="28">
        <f>IF(ISERROR(FIND("by a factor 1.41",$W102,1)),0,1)</f>
        <v>0</v>
      </c>
      <c r="AC102" s="26">
        <f>SUM(X102:AB102)</f>
        <v>1</v>
      </c>
      <c r="AD102" s="25" t="s">
        <v>1245</v>
      </c>
      <c r="AE102" s="26">
        <f>IF(EXACT(AD102,"25 dB"),1,IF(AD102="",0,-1))</f>
        <v>1</v>
      </c>
      <c r="AF102" s="24" t="s">
        <v>1238</v>
      </c>
      <c r="AG102" s="26">
        <f>IF(EXACT(AF102,"2 Pa"),1,IF(AF102="",0,-1))</f>
        <v>1</v>
      </c>
      <c r="AH102" s="24" t="s">
        <v>1239</v>
      </c>
      <c r="AI102" s="30">
        <f>20*LOG10((3+K102)/0.00002)</f>
        <v>106.02059991327963</v>
      </c>
      <c r="AJ102" s="26">
        <f>IF(AH102="",0,IF(EXACT(RIGHT(AH102,2),"dB"),IF(ABS(VALUE(LEFT(AH102,FIND(" ",AH102,1)))-AI102)&lt;=0.5,1,-1),-1))</f>
        <v>1</v>
      </c>
      <c r="AK102" s="24" t="s">
        <v>1240</v>
      </c>
      <c r="AL102" s="30">
        <f>10*LOG10(10^((80+J102)/10)+10^((78+I102)/10))</f>
        <v>84.973227937086961</v>
      </c>
      <c r="AM102" s="26">
        <f>IF(AK102="",0,IF(EXACT(RIGHT(AK102,2),"dB"),IF(ABS(VALUE(LEFT(AK102,FIND(" ",AK102,1)))-AL102)&lt;=0.5,1,-1),-1))</f>
        <v>1</v>
      </c>
      <c r="AN102" s="24" t="s">
        <v>1241</v>
      </c>
      <c r="AO102" s="28" t="str">
        <f>TEXT(78+K102-16.1,"0.0")</f>
        <v>62.9</v>
      </c>
      <c r="AP102" s="26">
        <f>IF(AN102="",0,IF(EXACT(RIGHT(AN102,5),"dB(A)"),IF(ABS(VALUE(LEFT(AN102,FIND(" ",AN102,1)))-AO102)&lt;=0.5,1,-1),-1))</f>
        <v>-1</v>
      </c>
      <c r="AQ102" s="24">
        <v>64.763999999999996</v>
      </c>
      <c r="AR102" s="28">
        <f>60+I102-0.5</f>
        <v>59.5</v>
      </c>
      <c r="AS102" s="26">
        <f>IF(AQ102="",0,IF(EXACT(RIGHT(AQ102,5),"dB(A)"),IF(ABS(VALUE(LEFT(AQ102,FIND(" ",AQ102,1)))-AR102)&lt;=0.5,1,-1),-1))</f>
        <v>-1</v>
      </c>
      <c r="AT102" s="24" t="s">
        <v>1242</v>
      </c>
      <c r="AU102" s="31">
        <f>0.00002*10^((80+J102)/20)</f>
        <v>0.31697863849222296</v>
      </c>
      <c r="AV102" s="31">
        <f>AU102/400</f>
        <v>7.9244659623055737E-4</v>
      </c>
      <c r="AW102" s="31">
        <f>AU102*AV102</f>
        <v>2.5118864315095844E-4</v>
      </c>
      <c r="AX102" s="31">
        <f>AW102/340</f>
        <v>7.3879012691458361E-7</v>
      </c>
      <c r="AY102" s="26">
        <f>IF(AT102="",0,-1)</f>
        <v>-1</v>
      </c>
      <c r="AZ102" s="32">
        <f>L102+V102+AC102+AE102+AG102+AJ102+AM102+AP102+AS102+AY102</f>
        <v>3</v>
      </c>
    </row>
    <row r="103" spans="1:52" ht="15.75" customHeight="1">
      <c r="A103" s="22">
        <v>102</v>
      </c>
      <c r="B103" s="23">
        <v>41922.755494837962</v>
      </c>
      <c r="C103" s="29" t="s">
        <v>1404</v>
      </c>
      <c r="D103" s="33">
        <v>1</v>
      </c>
      <c r="E103" s="25">
        <v>240225</v>
      </c>
      <c r="F103" s="25">
        <f>INT(E103/100000)</f>
        <v>2</v>
      </c>
      <c r="G103" s="25">
        <f>INT(($E103-100000*F103)/10000)</f>
        <v>4</v>
      </c>
      <c r="H103" s="25">
        <f>INT(($E103-100000*F103-10000*G103)/1000)</f>
        <v>0</v>
      </c>
      <c r="I103" s="25">
        <f>INT(($E103-100000*$F103-10000*$G103-1000*$H103)/100)</f>
        <v>2</v>
      </c>
      <c r="J103" s="25">
        <f>INT(($E103-100000*$F103-10000*$G103-1000*$H103-100*$I103)/10)</f>
        <v>2</v>
      </c>
      <c r="K103" s="25">
        <f>INT(($E103-100000*$F103-10000*$G103-1000*$H103-100*$I103-10*$J103))</f>
        <v>5</v>
      </c>
      <c r="L103" s="26">
        <v>2</v>
      </c>
      <c r="M103" s="24" t="s">
        <v>1411</v>
      </c>
      <c r="N103" s="28">
        <f>IF(ISERROR(FIND("larger than the sound intensity level",M103,1)),0,-1)</f>
        <v>-1</v>
      </c>
      <c r="O103" s="28">
        <f>IF(ISERROR(FIND("are always equal",$M103,1)),0,-1)</f>
        <v>0</v>
      </c>
      <c r="P103" s="28">
        <f>IF(ISERROR(FIND("is always smaller or equal than the sound energy density level",$M103,1)),0,1)</f>
        <v>1</v>
      </c>
      <c r="Q103" s="28">
        <f>IF(ISERROR(FIND("is the energetic average beween",$M103,1)),0,1)</f>
        <v>0</v>
      </c>
      <c r="R103" s="28">
        <f>IF(ISERROR(FIND("is constant (340 m/s)",$M103,1)),0,-1)</f>
        <v>-1</v>
      </c>
      <c r="S103" s="28">
        <f>IF(ISERROR(FIND("is proportional to the temperature",$M103,1)),0,-1)</f>
        <v>0</v>
      </c>
      <c r="T103" s="28">
        <f>IF(ISERROR(FIND("is proportional to the square root ",$M103,1)),0,1)</f>
        <v>1</v>
      </c>
      <c r="U103" s="28">
        <f>IF(ISERROR(FIND("depends on the sound level",$M103,1)),0,-1)</f>
        <v>0</v>
      </c>
      <c r="V103" s="26">
        <f>SUM(N103:U103)</f>
        <v>0</v>
      </c>
      <c r="W103" s="24" t="s">
        <v>1410</v>
      </c>
      <c r="X103" s="28">
        <f>IF(ISERROR(FIND("power level doubles",$W103,1)),0,-1)</f>
        <v>0</v>
      </c>
      <c r="Y103" s="28">
        <f>IF(ISERROR(FIND("power level increases by 6 dB",$W103,1)),0,-1)</f>
        <v>0</v>
      </c>
      <c r="Z103" s="28">
        <f>IF(ISERROR(FIND("power level increases by 3 dB",$W103,1)),0,1)</f>
        <v>1</v>
      </c>
      <c r="AA103" s="28">
        <f>IF(ISERROR(FIND("by the listener doubles",$W103,1)),0,-1)</f>
        <v>0</v>
      </c>
      <c r="AB103" s="28">
        <f>IF(ISERROR(FIND("by a factor 1.41",$W103,1)),0,1)</f>
        <v>0</v>
      </c>
      <c r="AC103" s="26">
        <f>SUM(X103:AB103)</f>
        <v>1</v>
      </c>
      <c r="AD103" s="25" t="s">
        <v>1412</v>
      </c>
      <c r="AE103" s="26">
        <f>IF(EXACT(AD103,"25 dB"),1,IF(AD103="",0,-1))</f>
        <v>1</v>
      </c>
      <c r="AF103" s="24" t="s">
        <v>1405</v>
      </c>
      <c r="AG103" s="26">
        <f>IF(EXACT(AF103,"2 Pa"),1,IF(AF103="",0,-1))</f>
        <v>1</v>
      </c>
      <c r="AH103" s="24" t="s">
        <v>1406</v>
      </c>
      <c r="AI103" s="30">
        <f>20*LOG10((3+K103)/0.00002)</f>
        <v>112.04119982655925</v>
      </c>
      <c r="AJ103" s="26">
        <f>IF(AH103="",0,IF(EXACT(RIGHT(AH103,2),"dB"),IF(ABS(VALUE(LEFT(AH103,FIND(" ",AH103,1)))-AI103)&lt;=0.5,1,-1),-1))</f>
        <v>1</v>
      </c>
      <c r="AK103" s="29" t="s">
        <v>1407</v>
      </c>
      <c r="AL103" s="30">
        <f>10*LOG10(10^((80+J103)/10)+10^((78+I103)/10))</f>
        <v>84.1244260279434</v>
      </c>
      <c r="AM103" s="26">
        <v>-1</v>
      </c>
      <c r="AN103" s="31"/>
      <c r="AO103" s="28" t="str">
        <f>TEXT(78+K103-16.1,"0.0")</f>
        <v>66.9</v>
      </c>
      <c r="AP103" s="26">
        <f>IF(AN103="",0,IF(EXACT(RIGHT(AN103,5),"dB(A)"),IF(ABS(VALUE(LEFT(AN103,FIND(" ",AN103,1)))-AO103)&lt;=0.5,1,-1),-1))</f>
        <v>0</v>
      </c>
      <c r="AQ103" s="24" t="s">
        <v>1408</v>
      </c>
      <c r="AR103" s="28">
        <f>60+I103-0.5</f>
        <v>61.5</v>
      </c>
      <c r="AS103" s="26">
        <f>IF(AQ103="",0,IF(EXACT(RIGHT(AQ103,5),"dB(A)"),IF(ABS(VALUE(LEFT(AQ103,FIND(" ",AQ103,1)))-AR103)&lt;=0.5,1,-1),-1))</f>
        <v>-1</v>
      </c>
      <c r="AT103" s="24" t="s">
        <v>1409</v>
      </c>
      <c r="AU103" s="31">
        <f>0.00002*10^((80+J103)/20)</f>
        <v>0.25178508235883346</v>
      </c>
      <c r="AV103" s="31">
        <f>AU103/400</f>
        <v>6.2946270589708364E-4</v>
      </c>
      <c r="AW103" s="31">
        <f>AU103*AV103</f>
        <v>1.5848931924611136E-4</v>
      </c>
      <c r="AX103" s="31">
        <f>AW103/340</f>
        <v>4.6614505660620987E-7</v>
      </c>
      <c r="AY103" s="26">
        <f>IF(AT103="",0,-1)</f>
        <v>-1</v>
      </c>
      <c r="AZ103" s="32">
        <f>L103+V103+AC103+AE103+AG103+AJ103+AM103+AP103+AS103+AY103</f>
        <v>3</v>
      </c>
    </row>
    <row r="104" spans="1:52" ht="15.75" customHeight="1">
      <c r="A104" s="22">
        <v>103</v>
      </c>
      <c r="B104" s="23">
        <v>41922.757596689815</v>
      </c>
      <c r="C104" s="29" t="s">
        <v>1501</v>
      </c>
      <c r="D104" s="33">
        <v>1</v>
      </c>
      <c r="E104" s="25">
        <v>239663</v>
      </c>
      <c r="F104" s="25">
        <f>INT(E104/100000)</f>
        <v>2</v>
      </c>
      <c r="G104" s="25">
        <f>INT(($E104-100000*F104)/10000)</f>
        <v>3</v>
      </c>
      <c r="H104" s="25">
        <f>INT(($E104-100000*F104-10000*G104)/1000)</f>
        <v>9</v>
      </c>
      <c r="I104" s="25">
        <f>INT(($E104-100000*$F104-10000*$G104-1000*$H104)/100)</f>
        <v>6</v>
      </c>
      <c r="J104" s="25">
        <f>INT(($E104-100000*$F104-10000*$G104-1000*$H104-100*$I104)/10)</f>
        <v>6</v>
      </c>
      <c r="K104" s="25">
        <f>INT(($E104-100000*$F104-10000*$G104-1000*$H104-100*$I104-10*$J104))</f>
        <v>3</v>
      </c>
      <c r="L104" s="26">
        <v>2</v>
      </c>
      <c r="M104" s="24" t="s">
        <v>1509</v>
      </c>
      <c r="N104" s="28">
        <f>IF(ISERROR(FIND("larger than the sound intensity level",M104,1)),0,-1)</f>
        <v>-1</v>
      </c>
      <c r="O104" s="28">
        <f>IF(ISERROR(FIND("are always equal",$M104,1)),0,-1)</f>
        <v>0</v>
      </c>
      <c r="P104" s="28">
        <f>IF(ISERROR(FIND("is always smaller or equal than the sound energy density level",$M104,1)),0,1)</f>
        <v>0</v>
      </c>
      <c r="Q104" s="28">
        <f>IF(ISERROR(FIND("is the energetic average beween",$M104,1)),0,1)</f>
        <v>0</v>
      </c>
      <c r="R104" s="28">
        <f>IF(ISERROR(FIND("is constant (340 m/s)",$M104,1)),0,-1)</f>
        <v>0</v>
      </c>
      <c r="S104" s="28">
        <f>IF(ISERROR(FIND("is proportional to the temperature",$M104,1)),0,-1)</f>
        <v>0</v>
      </c>
      <c r="T104" s="28">
        <f>IF(ISERROR(FIND("is proportional to the square root ",$M104,1)),0,1)</f>
        <v>1</v>
      </c>
      <c r="U104" s="28">
        <f>IF(ISERROR(FIND("depends on the sound level",$M104,1)),0,-1)</f>
        <v>0</v>
      </c>
      <c r="V104" s="26">
        <f>SUM(N104:U104)</f>
        <v>0</v>
      </c>
      <c r="W104" s="24" t="s">
        <v>1508</v>
      </c>
      <c r="X104" s="28">
        <f>IF(ISERROR(FIND("power level doubles",$W104,1)),0,-1)</f>
        <v>0</v>
      </c>
      <c r="Y104" s="28">
        <f>IF(ISERROR(FIND("power level increases by 6 dB",$W104,1)),0,-1)</f>
        <v>0</v>
      </c>
      <c r="Z104" s="28">
        <f>IF(ISERROR(FIND("power level increases by 3 dB",$W104,1)),0,1)</f>
        <v>1</v>
      </c>
      <c r="AA104" s="28">
        <f>IF(ISERROR(FIND("by the listener doubles",$W104,1)),0,-1)</f>
        <v>0</v>
      </c>
      <c r="AB104" s="28">
        <f>IF(ISERROR(FIND("by a factor 1.41",$W104,1)),0,1)</f>
        <v>1</v>
      </c>
      <c r="AC104" s="26">
        <f>SUM(X104:AB104)</f>
        <v>2</v>
      </c>
      <c r="AD104" s="25" t="s">
        <v>1510</v>
      </c>
      <c r="AE104" s="26">
        <f>IF(EXACT(AD104,"25 dB"),1,IF(AD104="",0,-1))</f>
        <v>-1</v>
      </c>
      <c r="AF104" s="24" t="s">
        <v>1502</v>
      </c>
      <c r="AG104" s="26">
        <f>IF(EXACT(AF104,"2 Pa"),1,IF(AF104="",0,-1))</f>
        <v>1</v>
      </c>
      <c r="AH104" s="24" t="s">
        <v>1503</v>
      </c>
      <c r="AI104" s="30">
        <f>20*LOG10((3+K104)/0.00002)</f>
        <v>109.54242509439325</v>
      </c>
      <c r="AJ104" s="26">
        <f>IF(AH104="",0,IF(EXACT(RIGHT(AH104,2),"dB"),IF(ABS(VALUE(LEFT(AH104,FIND(" ",AH104,1)))-AI104)&lt;=0.5,1,-1),-1))</f>
        <v>1</v>
      </c>
      <c r="AK104" s="24" t="s">
        <v>1504</v>
      </c>
      <c r="AL104" s="30">
        <f>10*LOG10(10^((80+J104)/10)+10^((78+I104)/10))</f>
        <v>88.1244260279434</v>
      </c>
      <c r="AM104" s="26">
        <f>IF(AK104="",0,IF(EXACT(RIGHT(AK104,2),"dB"),IF(ABS(VALUE(LEFT(AK104,FIND(" ",AK104,1)))-AL104)&lt;=0.5,1,-1),-1))</f>
        <v>1</v>
      </c>
      <c r="AN104" s="24" t="s">
        <v>1505</v>
      </c>
      <c r="AO104" s="28" t="str">
        <f>TEXT(78+K104-16.1,"0.0")</f>
        <v>64.9</v>
      </c>
      <c r="AP104" s="26">
        <f>IF(AN104="",0,IF(EXACT(RIGHT(AN104,5),"dB(A)"),IF(ABS(VALUE(LEFT(AN104,FIND(" ",AN104,1)))-AO104)&lt;=0.5,1,-1),-1))</f>
        <v>-1</v>
      </c>
      <c r="AQ104" s="24" t="s">
        <v>1506</v>
      </c>
      <c r="AR104" s="28">
        <f>60+I104-0.5</f>
        <v>65.5</v>
      </c>
      <c r="AS104" s="26">
        <f>IF(AQ104="",0,IF(EXACT(RIGHT(AQ104,5),"dB(A)"),IF(ABS(VALUE(LEFT(AQ104,FIND(" ",AQ104,1)))-AR104)&lt;=0.5,1,-1),-1))</f>
        <v>-1</v>
      </c>
      <c r="AT104" s="24" t="s">
        <v>1507</v>
      </c>
      <c r="AU104" s="31">
        <f>0.00002*10^((80+J104)/20)</f>
        <v>0.39905246299377589</v>
      </c>
      <c r="AV104" s="31">
        <f>AU104/400</f>
        <v>9.9763115748443968E-4</v>
      </c>
      <c r="AW104" s="31">
        <f>AU104*AV104</f>
        <v>3.9810717055349719E-4</v>
      </c>
      <c r="AX104" s="31">
        <f>AW104/340</f>
        <v>1.1709034428044036E-6</v>
      </c>
      <c r="AY104" s="26">
        <f>IF(AT104="",0,-1)</f>
        <v>-1</v>
      </c>
      <c r="AZ104" s="32">
        <f>L104+V104+AC104+AE104+AG104+AJ104+AM104+AP104+AS104+AY104</f>
        <v>3</v>
      </c>
    </row>
    <row r="105" spans="1:52" ht="15.75" customHeight="1">
      <c r="A105" s="22">
        <v>104</v>
      </c>
      <c r="B105" s="23">
        <v>41922.85690377315</v>
      </c>
      <c r="C105" s="39" t="s">
        <v>1666</v>
      </c>
      <c r="D105" s="40">
        <v>1</v>
      </c>
      <c r="E105" s="25">
        <v>239476</v>
      </c>
      <c r="F105" s="25">
        <f>INT(E105/100000)</f>
        <v>2</v>
      </c>
      <c r="G105" s="25">
        <f>INT(($E105-100000*F105)/10000)</f>
        <v>3</v>
      </c>
      <c r="H105" s="25">
        <f>INT(($E105-100000*F105-10000*G105)/1000)</f>
        <v>9</v>
      </c>
      <c r="I105" s="25">
        <f>INT(($E105-100000*$F105-10000*$G105-1000*$H105)/100)</f>
        <v>4</v>
      </c>
      <c r="J105" s="25">
        <f>INT(($E105-100000*$F105-10000*$G105-1000*$H105-100*$I105)/10)</f>
        <v>7</v>
      </c>
      <c r="K105" s="25">
        <f>INT(($E105-100000*$F105-10000*$G105-1000*$H105-100*$I105-10*$J105))</f>
        <v>6</v>
      </c>
      <c r="L105" s="26">
        <v>0</v>
      </c>
      <c r="M105" s="24" t="s">
        <v>1674</v>
      </c>
      <c r="N105" s="28">
        <f>IF(ISERROR(FIND("larger than the sound intensity level",M105,1)),0,-1)</f>
        <v>-1</v>
      </c>
      <c r="O105" s="28">
        <f>IF(ISERROR(FIND("are always equal",$M105,1)),0,-1)</f>
        <v>0</v>
      </c>
      <c r="P105" s="28">
        <f>IF(ISERROR(FIND("is always smaller or equal than the sound energy density level",$M105,1)),0,1)</f>
        <v>1</v>
      </c>
      <c r="Q105" s="28">
        <f>IF(ISERROR(FIND("is the energetic average beween",$M105,1)),0,1)</f>
        <v>0</v>
      </c>
      <c r="R105" s="28">
        <f>IF(ISERROR(FIND("is constant (340 m/s)",$M105,1)),0,-1)</f>
        <v>0</v>
      </c>
      <c r="S105" s="28">
        <f>IF(ISERROR(FIND("is proportional to the temperature",$M105,1)),0,-1)</f>
        <v>-1</v>
      </c>
      <c r="T105" s="28">
        <f>IF(ISERROR(FIND("is proportional to the square root ",$M105,1)),0,1)</f>
        <v>0</v>
      </c>
      <c r="U105" s="28">
        <f>IF(ISERROR(FIND("depends on the sound level",$M105,1)),0,-1)</f>
        <v>0</v>
      </c>
      <c r="V105" s="26">
        <f>SUM(N105:U105)</f>
        <v>-1</v>
      </c>
      <c r="W105" s="24" t="s">
        <v>1673</v>
      </c>
      <c r="X105" s="28">
        <f>IF(ISERROR(FIND("power level doubles",$W105,1)),0,-1)</f>
        <v>0</v>
      </c>
      <c r="Y105" s="28">
        <f>IF(ISERROR(FIND("power level increases by 6 dB",$W105,1)),0,-1)</f>
        <v>0</v>
      </c>
      <c r="Z105" s="28">
        <f>IF(ISERROR(FIND("power level increases by 3 dB",$W105,1)),0,1)</f>
        <v>1</v>
      </c>
      <c r="AA105" s="28">
        <f>IF(ISERROR(FIND("by the listener doubles",$W105,1)),0,-1)</f>
        <v>0</v>
      </c>
      <c r="AB105" s="28">
        <f>IF(ISERROR(FIND("by a factor 1.41",$W105,1)),0,1)</f>
        <v>0</v>
      </c>
      <c r="AC105" s="26">
        <f>SUM(X105:AB105)</f>
        <v>1</v>
      </c>
      <c r="AD105" s="25" t="s">
        <v>1675</v>
      </c>
      <c r="AE105" s="26">
        <f>IF(EXACT(AD105,"25 dB"),1,IF(AD105="",0,-1))</f>
        <v>1</v>
      </c>
      <c r="AF105" s="24" t="s">
        <v>1667</v>
      </c>
      <c r="AG105" s="26">
        <f>IF(EXACT(AF105,"2 Pa"),1,IF(AF105="",0,-1))</f>
        <v>1</v>
      </c>
      <c r="AH105" s="24" t="s">
        <v>1668</v>
      </c>
      <c r="AI105" s="30">
        <f>20*LOG10((3+K105)/0.00002)</f>
        <v>113.06425027550688</v>
      </c>
      <c r="AJ105" s="26">
        <f>IF(AH105="",0,IF(EXACT(RIGHT(AH105,2),"dB"),IF(ABS(VALUE(LEFT(AH105,FIND(" ",AH105,1)))-AI105)&lt;=0.5,1,-1),-1))</f>
        <v>1</v>
      </c>
      <c r="AK105" s="24" t="s">
        <v>1669</v>
      </c>
      <c r="AL105" s="30">
        <f>10*LOG10(10^((80+J105)/10)+10^((78+I105)/10))</f>
        <v>88.193310480660926</v>
      </c>
      <c r="AM105" s="26">
        <f>IF(AK105="",0,IF(EXACT(RIGHT(AK105,2),"dB"),IF(ABS(VALUE(LEFT(AK105,FIND(" ",AK105,1)))-AL105)&lt;=0.5,1,-1),-1))</f>
        <v>1</v>
      </c>
      <c r="AN105" s="24" t="s">
        <v>1670</v>
      </c>
      <c r="AO105" s="28" t="str">
        <f>TEXT(78+K105-16.1,"0.0")</f>
        <v>67.9</v>
      </c>
      <c r="AP105" s="26">
        <f>IF(AN105="",0,IF(EXACT(RIGHT(AN105,5),"dB(A)"),IF(ABS(VALUE(LEFT(AN105,FIND(" ",AN105,1)))-AO105)&lt;=0.5,1,-1),-1))</f>
        <v>-1</v>
      </c>
      <c r="AQ105" s="24" t="s">
        <v>1671</v>
      </c>
      <c r="AR105" s="28">
        <f>60+I105-0.5</f>
        <v>63.5</v>
      </c>
      <c r="AS105" s="26">
        <f>IF(AQ105="",0,IF(EXACT(RIGHT(AQ105,5),"dB(A)"),IF(ABS(VALUE(LEFT(AQ105,FIND(" ",AQ105,1)))-AR105)&lt;=0.5,1,-1),-1))</f>
        <v>-1</v>
      </c>
      <c r="AT105" s="24" t="s">
        <v>1672</v>
      </c>
      <c r="AU105" s="31">
        <f>0.00002*10^((80+J105)/20)</f>
        <v>0.44774422771366768</v>
      </c>
      <c r="AV105" s="31">
        <f>AU105/400</f>
        <v>1.1193605692841691E-3</v>
      </c>
      <c r="AW105" s="31">
        <f>AU105*AV105</f>
        <v>5.0118723362727166E-4</v>
      </c>
      <c r="AX105" s="31">
        <f>AW105/340</f>
        <v>1.4740800989037401E-6</v>
      </c>
      <c r="AY105" s="26">
        <v>1</v>
      </c>
      <c r="AZ105" s="32">
        <f>L105+V105+AC105+AE105+AG105+AJ105+AM105+AP105+AS105+AY105</f>
        <v>3</v>
      </c>
    </row>
    <row r="106" spans="1:52" ht="15.75" customHeight="1">
      <c r="A106" s="22">
        <v>105</v>
      </c>
      <c r="B106" s="23">
        <v>41922.859993275459</v>
      </c>
      <c r="C106" s="39" t="s">
        <v>1685</v>
      </c>
      <c r="D106" s="40">
        <v>1</v>
      </c>
      <c r="E106" s="25">
        <v>212146</v>
      </c>
      <c r="F106" s="25">
        <f>INT(E106/100000)</f>
        <v>2</v>
      </c>
      <c r="G106" s="25">
        <f>INT(($E106-100000*F106)/10000)</f>
        <v>1</v>
      </c>
      <c r="H106" s="25">
        <f>INT(($E106-100000*F106-10000*G106)/1000)</f>
        <v>2</v>
      </c>
      <c r="I106" s="25">
        <f>INT(($E106-100000*$F106-10000*$G106-1000*$H106)/100)</f>
        <v>1</v>
      </c>
      <c r="J106" s="25">
        <f>INT(($E106-100000*$F106-10000*$G106-1000*$H106-100*$I106)/10)</f>
        <v>4</v>
      </c>
      <c r="K106" s="25">
        <f>INT(($E106-100000*$F106-10000*$G106-1000*$H106-100*$I106-10*$J106))</f>
        <v>6</v>
      </c>
      <c r="L106" s="26">
        <v>0</v>
      </c>
      <c r="M106" s="24" t="s">
        <v>1692</v>
      </c>
      <c r="N106" s="28">
        <f>IF(ISERROR(FIND("larger than the sound intensity level",M106,1)),0,-1)</f>
        <v>-1</v>
      </c>
      <c r="O106" s="28">
        <f>IF(ISERROR(FIND("are always equal",$M106,1)),0,-1)</f>
        <v>0</v>
      </c>
      <c r="P106" s="28">
        <f>IF(ISERROR(FIND("is always smaller or equal than the sound energy density level",$M106,1)),0,1)</f>
        <v>1</v>
      </c>
      <c r="Q106" s="28">
        <f>IF(ISERROR(FIND("is the energetic average beween",$M106,1)),0,1)</f>
        <v>0</v>
      </c>
      <c r="R106" s="28">
        <f>IF(ISERROR(FIND("is constant (340 m/s)",$M106,1)),0,-1)</f>
        <v>-1</v>
      </c>
      <c r="S106" s="28">
        <f>IF(ISERROR(FIND("is proportional to the temperature",$M106,1)),0,-1)</f>
        <v>0</v>
      </c>
      <c r="T106" s="28">
        <f>IF(ISERROR(FIND("is proportional to the square root ",$M106,1)),0,1)</f>
        <v>1</v>
      </c>
      <c r="U106" s="28">
        <f>IF(ISERROR(FIND("depends on the sound level",$M106,1)),0,-1)</f>
        <v>0</v>
      </c>
      <c r="V106" s="26">
        <f>SUM(N106:U106)</f>
        <v>0</v>
      </c>
      <c r="W106" s="24" t="s">
        <v>1691</v>
      </c>
      <c r="X106" s="28">
        <f>IF(ISERROR(FIND("power level doubles",$W106,1)),0,-1)</f>
        <v>0</v>
      </c>
      <c r="Y106" s="28">
        <f>IF(ISERROR(FIND("power level increases by 6 dB",$W106,1)),0,-1)</f>
        <v>0</v>
      </c>
      <c r="Z106" s="28">
        <f>IF(ISERROR(FIND("power level increases by 3 dB",$W106,1)),0,1)</f>
        <v>1</v>
      </c>
      <c r="AA106" s="28">
        <f>IF(ISERROR(FIND("by the listener doubles",$W106,1)),0,-1)</f>
        <v>0</v>
      </c>
      <c r="AB106" s="28">
        <f>IF(ISERROR(FIND("by a factor 1.41",$W106,1)),0,1)</f>
        <v>0</v>
      </c>
      <c r="AC106" s="26">
        <f>SUM(X106:AB106)</f>
        <v>1</v>
      </c>
      <c r="AD106" s="25" t="s">
        <v>1693</v>
      </c>
      <c r="AE106" s="26">
        <f>IF(EXACT(AD106,"25 dB"),1,IF(AD106="",0,-1))</f>
        <v>1</v>
      </c>
      <c r="AF106" s="24" t="s">
        <v>1686</v>
      </c>
      <c r="AG106" s="26">
        <f>IF(EXACT(AF106,"2 Pa"),1,IF(AF106="",0,-1))</f>
        <v>1</v>
      </c>
      <c r="AH106" s="24" t="s">
        <v>1687</v>
      </c>
      <c r="AI106" s="30">
        <f>20*LOG10((3+K106)/0.00002)</f>
        <v>113.06425027550688</v>
      </c>
      <c r="AJ106" s="26">
        <f>IF(AH106="",0,IF(EXACT(RIGHT(AH106,2),"dB"),IF(ABS(VALUE(LEFT(AH106,FIND(" ",AH106,1)))-AI106)&lt;=0.5,1,-1),-1))</f>
        <v>1</v>
      </c>
      <c r="AK106" s="24" t="s">
        <v>1688</v>
      </c>
      <c r="AL106" s="30">
        <f>10*LOG10(10^((80+J106)/10)+10^((78+I106)/10))</f>
        <v>85.193310480660955</v>
      </c>
      <c r="AM106" s="26">
        <f>IF(AK106="",0,IF(EXACT(RIGHT(AK106,2),"dB"),IF(ABS(VALUE(LEFT(AK106,FIND(" ",AK106,1)))-AL106)&lt;=0.5,1,-1),-1))</f>
        <v>1</v>
      </c>
      <c r="AN106" s="31"/>
      <c r="AO106" s="28" t="str">
        <f>TEXT(78+K106-16.1,"0.0")</f>
        <v>67.9</v>
      </c>
      <c r="AP106" s="26">
        <f>IF(AN106="",0,IF(EXACT(RIGHT(AN106,5),"dB(A)"),IF(ABS(VALUE(LEFT(AN106,FIND(" ",AN106,1)))-AO106)&lt;=0.5,1,-1),-1))</f>
        <v>0</v>
      </c>
      <c r="AQ106" s="24" t="s">
        <v>1689</v>
      </c>
      <c r="AR106" s="28">
        <f>60+I106-0.5</f>
        <v>60.5</v>
      </c>
      <c r="AS106" s="26">
        <f>IF(AQ106="",0,IF(EXACT(RIGHT(AQ106,5),"dB(A)"),IF(ABS(VALUE(LEFT(AQ106,FIND(" ",AQ106,1)))-AR106)&lt;=0.5,1,-1),-1))</f>
        <v>-1</v>
      </c>
      <c r="AT106" s="24" t="s">
        <v>1690</v>
      </c>
      <c r="AU106" s="31">
        <f>0.00002*10^((80+J106)/20)</f>
        <v>0.31697863849222296</v>
      </c>
      <c r="AV106" s="31">
        <f>AU106/400</f>
        <v>7.9244659623055737E-4</v>
      </c>
      <c r="AW106" s="31">
        <f>AU106*AV106</f>
        <v>2.5118864315095844E-4</v>
      </c>
      <c r="AX106" s="31">
        <f>AW106/340</f>
        <v>7.3879012691458361E-7</v>
      </c>
      <c r="AY106" s="26">
        <f>IF(AT106="",0,-1)</f>
        <v>-1</v>
      </c>
      <c r="AZ106" s="32">
        <f>L106+V106+AC106+AE106+AG106+AJ106+AM106+AP106+AS106+AY106</f>
        <v>3</v>
      </c>
    </row>
    <row r="107" spans="1:52" ht="15.75" customHeight="1">
      <c r="A107" s="22">
        <v>106</v>
      </c>
      <c r="B107" s="23">
        <v>41922.888656388888</v>
      </c>
      <c r="C107" s="39" t="s">
        <v>1873</v>
      </c>
      <c r="D107" s="40">
        <v>1</v>
      </c>
      <c r="E107" s="25">
        <v>239477</v>
      </c>
      <c r="F107" s="25">
        <f>INT(E107/100000)</f>
        <v>2</v>
      </c>
      <c r="G107" s="25">
        <f>INT(($E107-100000*F107)/10000)</f>
        <v>3</v>
      </c>
      <c r="H107" s="25">
        <f>INT(($E107-100000*F107-10000*G107)/1000)</f>
        <v>9</v>
      </c>
      <c r="I107" s="25">
        <f>INT(($E107-100000*$F107-10000*$G107-1000*$H107)/100)</f>
        <v>4</v>
      </c>
      <c r="J107" s="25">
        <f>INT(($E107-100000*$F107-10000*$G107-1000*$H107-100*$I107)/10)</f>
        <v>7</v>
      </c>
      <c r="K107" s="25">
        <f>INT(($E107-100000*$F107-10000*$G107-1000*$H107-100*$I107-10*$J107))</f>
        <v>7</v>
      </c>
      <c r="L107" s="26">
        <v>0</v>
      </c>
      <c r="M107" s="24" t="s">
        <v>1880</v>
      </c>
      <c r="N107" s="28">
        <f>IF(ISERROR(FIND("larger than the sound intensity level",M107,1)),0,-1)</f>
        <v>-1</v>
      </c>
      <c r="O107" s="28">
        <f>IF(ISERROR(FIND("are always equal",$M107,1)),0,-1)</f>
        <v>0</v>
      </c>
      <c r="P107" s="28">
        <f>IF(ISERROR(FIND("is always smaller or equal than the sound energy density level",$M107,1)),0,1)</f>
        <v>1</v>
      </c>
      <c r="Q107" s="28">
        <f>IF(ISERROR(FIND("is the energetic average beween",$M107,1)),0,1)</f>
        <v>0</v>
      </c>
      <c r="R107" s="28">
        <f>IF(ISERROR(FIND("is constant (340 m/s)",$M107,1)),0,-1)</f>
        <v>0</v>
      </c>
      <c r="S107" s="28">
        <f>IF(ISERROR(FIND("is proportional to the temperature",$M107,1)),0,-1)</f>
        <v>-1</v>
      </c>
      <c r="T107" s="28">
        <f>IF(ISERROR(FIND("is proportional to the square root ",$M107,1)),0,1)</f>
        <v>0</v>
      </c>
      <c r="U107" s="28">
        <f>IF(ISERROR(FIND("depends on the sound level",$M107,1)),0,-1)</f>
        <v>0</v>
      </c>
      <c r="V107" s="26">
        <f>SUM(N107:U107)</f>
        <v>-1</v>
      </c>
      <c r="W107" s="24" t="s">
        <v>1879</v>
      </c>
      <c r="X107" s="28">
        <f>IF(ISERROR(FIND("power level doubles",$W107,1)),0,-1)</f>
        <v>0</v>
      </c>
      <c r="Y107" s="28">
        <f>IF(ISERROR(FIND("power level increases by 6 dB",$W107,1)),0,-1)</f>
        <v>0</v>
      </c>
      <c r="Z107" s="28">
        <f>IF(ISERROR(FIND("power level increases by 3 dB",$W107,1)),0,1)</f>
        <v>1</v>
      </c>
      <c r="AA107" s="28">
        <f>IF(ISERROR(FIND("by the listener doubles",$W107,1)),0,-1)</f>
        <v>-1</v>
      </c>
      <c r="AB107" s="28">
        <f>IF(ISERROR(FIND("by a factor 1.41",$W107,1)),0,1)</f>
        <v>0</v>
      </c>
      <c r="AC107" s="26">
        <f>SUM(X107:AB107)</f>
        <v>0</v>
      </c>
      <c r="AD107" s="25" t="s">
        <v>1881</v>
      </c>
      <c r="AE107" s="26">
        <f>IF(EXACT(AD107,"25 dB"),1,IF(AD107="",0,-1))</f>
        <v>-1</v>
      </c>
      <c r="AF107" s="24" t="s">
        <v>1874</v>
      </c>
      <c r="AG107" s="26">
        <f>IF(EXACT(AF107,"2 Pa"),1,IF(AF107="",0,-1))</f>
        <v>1</v>
      </c>
      <c r="AH107" s="24" t="s">
        <v>1875</v>
      </c>
      <c r="AI107" s="30">
        <f>20*LOG10((3+K107)/0.00002)</f>
        <v>113.97940008672037</v>
      </c>
      <c r="AJ107" s="26">
        <f>IF(AH107="",0,IF(EXACT(RIGHT(AH107,2),"dB"),IF(ABS(VALUE(LEFT(AH107,FIND(" ",AH107,1)))-AI107)&lt;=0.5,1,-1),-1))</f>
        <v>1</v>
      </c>
      <c r="AK107" s="24" t="s">
        <v>1876</v>
      </c>
      <c r="AL107" s="30">
        <f>10*LOG10(10^((80+J107)/10)+10^((78+I107)/10))</f>
        <v>88.193310480660926</v>
      </c>
      <c r="AM107" s="26">
        <f>IF(AK107="",0,IF(EXACT(RIGHT(AK107,2),"dB"),IF(ABS(VALUE(LEFT(AK107,FIND(" ",AK107,1)))-AL107)&lt;=0.5,1,-1),-1))</f>
        <v>1</v>
      </c>
      <c r="AN107" s="24" t="s">
        <v>1877</v>
      </c>
      <c r="AO107" s="28" t="str">
        <f>TEXT(78+K107-16.1,"0.0")</f>
        <v>68.9</v>
      </c>
      <c r="AP107" s="26">
        <f>IF(AN107="",0,IF(EXACT(RIGHT(AN107,5),"dB(A)"),IF(ABS(VALUE(LEFT(AN107,FIND(" ",AN107,1)))-AO107)&lt;=0.5,1,-1),-1))</f>
        <v>1</v>
      </c>
      <c r="AQ107" s="24" t="s">
        <v>1878</v>
      </c>
      <c r="AR107" s="28">
        <f>60+I107-0.5</f>
        <v>63.5</v>
      </c>
      <c r="AS107" s="26">
        <f>IF(AQ107="",0,IF(EXACT(RIGHT(AQ107,5),"dB(A)"),IF(ABS(VALUE(LEFT(AQ107,FIND(" ",AQ107,1)))-AR107)&lt;=0.5,1,-1),-1))</f>
        <v>1</v>
      </c>
      <c r="AT107" s="31"/>
      <c r="AU107" s="31">
        <f>0.00002*10^((80+J107)/20)</f>
        <v>0.44774422771366768</v>
      </c>
      <c r="AV107" s="31">
        <f>AU107/400</f>
        <v>1.1193605692841691E-3</v>
      </c>
      <c r="AW107" s="31">
        <f>AU107*AV107</f>
        <v>5.0118723362727166E-4</v>
      </c>
      <c r="AX107" s="31">
        <f>AW107/340</f>
        <v>1.4740800989037401E-6</v>
      </c>
      <c r="AY107" s="26">
        <f>IF(AT107="",0,-1)</f>
        <v>0</v>
      </c>
      <c r="AZ107" s="32">
        <f>L107+V107+AC107+AE107+AG107+AJ107+AM107+AP107+AS107+AY107</f>
        <v>3</v>
      </c>
    </row>
    <row r="108" spans="1:52" ht="15.75" customHeight="1">
      <c r="A108" s="22">
        <v>107</v>
      </c>
      <c r="B108" s="23">
        <v>41922.891836643517</v>
      </c>
      <c r="C108" s="39" t="s">
        <v>1900</v>
      </c>
      <c r="D108" s="40">
        <v>1</v>
      </c>
      <c r="E108" s="25">
        <v>245026</v>
      </c>
      <c r="F108" s="25">
        <f>INT(E108/100000)</f>
        <v>2</v>
      </c>
      <c r="G108" s="25">
        <f>INT(($E108-100000*F108)/10000)</f>
        <v>4</v>
      </c>
      <c r="H108" s="25">
        <f>INT(($E108-100000*F108-10000*G108)/1000)</f>
        <v>5</v>
      </c>
      <c r="I108" s="25">
        <f>INT(($E108-100000*$F108-10000*$G108-1000*$H108)/100)</f>
        <v>0</v>
      </c>
      <c r="J108" s="25">
        <f>INT(($E108-100000*$F108-10000*$G108-1000*$H108-100*$I108)/10)</f>
        <v>2</v>
      </c>
      <c r="K108" s="25">
        <f>INT(($E108-100000*$F108-10000*$G108-1000*$H108-100*$I108-10*$J108))</f>
        <v>6</v>
      </c>
      <c r="L108" s="26">
        <v>0</v>
      </c>
      <c r="M108" s="24" t="s">
        <v>1907</v>
      </c>
      <c r="N108" s="28">
        <f>IF(ISERROR(FIND("larger than the sound intensity level",M108,1)),0,-1)</f>
        <v>-1</v>
      </c>
      <c r="O108" s="28">
        <f>IF(ISERROR(FIND("are always equal",$M108,1)),0,-1)</f>
        <v>0</v>
      </c>
      <c r="P108" s="28">
        <f>IF(ISERROR(FIND("is always smaller or equal than the sound energy density level",$M108,1)),0,1)</f>
        <v>1</v>
      </c>
      <c r="Q108" s="28">
        <f>IF(ISERROR(FIND("is the energetic average beween",$M108,1)),0,1)</f>
        <v>0</v>
      </c>
      <c r="R108" s="28">
        <f>IF(ISERROR(FIND("is constant (340 m/s)",$M108,1)),0,-1)</f>
        <v>-1</v>
      </c>
      <c r="S108" s="28">
        <f>IF(ISERROR(FIND("is proportional to the temperature",$M108,1)),0,-1)</f>
        <v>0</v>
      </c>
      <c r="T108" s="28">
        <f>IF(ISERROR(FIND("is proportional to the square root ",$M108,1)),0,1)</f>
        <v>1</v>
      </c>
      <c r="U108" s="28">
        <f>IF(ISERROR(FIND("depends on the sound level",$M108,1)),0,-1)</f>
        <v>0</v>
      </c>
      <c r="V108" s="26">
        <f>SUM(N108:U108)</f>
        <v>0</v>
      </c>
      <c r="W108" s="24" t="s">
        <v>1906</v>
      </c>
      <c r="X108" s="28">
        <f>IF(ISERROR(FIND("power level doubles",$W108,1)),0,-1)</f>
        <v>0</v>
      </c>
      <c r="Y108" s="28">
        <f>IF(ISERROR(FIND("power level increases by 6 dB",$W108,1)),0,-1)</f>
        <v>0</v>
      </c>
      <c r="Z108" s="28">
        <f>IF(ISERROR(FIND("power level increases by 3 dB",$W108,1)),0,1)</f>
        <v>1</v>
      </c>
      <c r="AA108" s="28">
        <f>IF(ISERROR(FIND("by the listener doubles",$W108,1)),0,-1)</f>
        <v>0</v>
      </c>
      <c r="AB108" s="28">
        <f>IF(ISERROR(FIND("by a factor 1.41",$W108,1)),0,1)</f>
        <v>0</v>
      </c>
      <c r="AC108" s="26">
        <f>SUM(X108:AB108)</f>
        <v>1</v>
      </c>
      <c r="AD108" s="25" t="s">
        <v>1908</v>
      </c>
      <c r="AE108" s="26">
        <f>IF(EXACT(AD108,"25 dB"),1,IF(AD108="",0,-1))</f>
        <v>1</v>
      </c>
      <c r="AF108" s="24" t="s">
        <v>1901</v>
      </c>
      <c r="AG108" s="26">
        <f>IF(EXACT(AF108,"2 Pa"),1,IF(AF108="",0,-1))</f>
        <v>1</v>
      </c>
      <c r="AH108" s="24" t="s">
        <v>1902</v>
      </c>
      <c r="AI108" s="30">
        <f>20*LOG10((3+K108)/0.00002)</f>
        <v>113.06425027550688</v>
      </c>
      <c r="AJ108" s="26">
        <f>IF(AH108="",0,IF(EXACT(RIGHT(AH108,2),"dB"),IF(ABS(VALUE(LEFT(AH108,FIND(" ",AH108,1)))-AI108)&lt;=0.5,1,-1),-1))</f>
        <v>1</v>
      </c>
      <c r="AK108" s="24" t="s">
        <v>1903</v>
      </c>
      <c r="AL108" s="30">
        <f>10*LOG10(10^((80+J108)/10)+10^((78+I108)/10))</f>
        <v>83.455404631092932</v>
      </c>
      <c r="AM108" s="26">
        <f>IF(AK108="",0,IF(EXACT(RIGHT(AK108,2),"dB"),IF(ABS(VALUE(LEFT(AK108,FIND(" ",AK108,1)))-AL108)&lt;=0.5,1,-1),-1))</f>
        <v>-1</v>
      </c>
      <c r="AN108" s="31"/>
      <c r="AO108" s="28" t="str">
        <f>TEXT(78+K108-16.1,"0.0")</f>
        <v>67.9</v>
      </c>
      <c r="AP108" s="26">
        <f>IF(AN108="",0,IF(EXACT(RIGHT(AN108,5),"dB(A)"),IF(ABS(VALUE(LEFT(AN108,FIND(" ",AN108,1)))-AO108)&lt;=0.5,1,-1),-1))</f>
        <v>0</v>
      </c>
      <c r="AQ108" s="24" t="s">
        <v>1904</v>
      </c>
      <c r="AR108" s="28">
        <f>60+I108-0.5</f>
        <v>59.5</v>
      </c>
      <c r="AS108" s="26">
        <f>IF(AQ108="",0,IF(EXACT(RIGHT(AQ108,5),"dB(A)"),IF(ABS(VALUE(LEFT(AQ108,FIND(" ",AQ108,1)))-AR108)&lt;=0.5,1,-1),-1))</f>
        <v>1</v>
      </c>
      <c r="AT108" s="24" t="s">
        <v>1905</v>
      </c>
      <c r="AU108" s="31">
        <f>0.00002*10^((80+J108)/20)</f>
        <v>0.25178508235883346</v>
      </c>
      <c r="AV108" s="31">
        <f>AU108/400</f>
        <v>6.2946270589708364E-4</v>
      </c>
      <c r="AW108" s="31">
        <f>AU108*AV108</f>
        <v>1.5848931924611136E-4</v>
      </c>
      <c r="AX108" s="31">
        <f>AW108/340</f>
        <v>4.6614505660620987E-7</v>
      </c>
      <c r="AY108" s="26">
        <f>IF(AT108="",0,-1)</f>
        <v>-1</v>
      </c>
      <c r="AZ108" s="32">
        <f>L108+V108+AC108+AE108+AG108+AJ108+AM108+AP108+AS108+AY108</f>
        <v>3</v>
      </c>
    </row>
    <row r="109" spans="1:52" ht="15.75" customHeight="1">
      <c r="A109" s="22">
        <v>108</v>
      </c>
      <c r="B109" s="23">
        <v>41922.748670787041</v>
      </c>
      <c r="C109" s="29" t="s">
        <v>111</v>
      </c>
      <c r="D109" s="33">
        <v>1</v>
      </c>
      <c r="E109" s="25">
        <v>242649</v>
      </c>
      <c r="F109" s="25">
        <f>INT(E109/100000)</f>
        <v>2</v>
      </c>
      <c r="G109" s="25">
        <f>INT(($E109-100000*F109)/10000)</f>
        <v>4</v>
      </c>
      <c r="H109" s="25">
        <f>INT(($E109-100000*F109-10000*G109)/1000)</f>
        <v>2</v>
      </c>
      <c r="I109" s="25">
        <f>INT(($E109-100000*$F109-10000*$G109-1000*$H109)/100)</f>
        <v>6</v>
      </c>
      <c r="J109" s="25">
        <f>INT(($E109-100000*$F109-10000*$G109-1000*$H109-100*$I109)/10)</f>
        <v>4</v>
      </c>
      <c r="K109" s="25">
        <f>INT(($E109-100000*$F109-10000*$G109-1000*$H109-100*$I109-10*$J109))</f>
        <v>9</v>
      </c>
      <c r="L109" s="26">
        <v>2</v>
      </c>
      <c r="M109" s="24" t="s">
        <v>118</v>
      </c>
      <c r="N109" s="28">
        <f>IF(ISERROR(FIND("larger than the sound intensity level",M109,1)),0,-1)</f>
        <v>-1</v>
      </c>
      <c r="O109" s="28">
        <f>IF(ISERROR(FIND("are always equal",$M109,1)),0,-1)</f>
        <v>0</v>
      </c>
      <c r="P109" s="28">
        <f>IF(ISERROR(FIND("is always smaller or equal than the sound energy density level",$M109,1)),0,1)</f>
        <v>1</v>
      </c>
      <c r="Q109" s="28">
        <f>IF(ISERROR(FIND("is the energetic average beween",$M109,1)),0,1)</f>
        <v>0</v>
      </c>
      <c r="R109" s="28">
        <f>IF(ISERROR(FIND("is constant (340 m/s)",$M109,1)),0,-1)</f>
        <v>-1</v>
      </c>
      <c r="S109" s="28">
        <f>IF(ISERROR(FIND("is proportional to the temperature",$M109,1)),0,-1)</f>
        <v>-1</v>
      </c>
      <c r="T109" s="28">
        <f>IF(ISERROR(FIND("is proportional to the square root ",$M109,1)),0,1)</f>
        <v>0</v>
      </c>
      <c r="U109" s="28">
        <f>IF(ISERROR(FIND("depends on the sound level",$M109,1)),0,-1)</f>
        <v>0</v>
      </c>
      <c r="V109" s="26">
        <f>SUM(N109:U109)</f>
        <v>-2</v>
      </c>
      <c r="W109" s="24" t="s">
        <v>117</v>
      </c>
      <c r="X109" s="28">
        <f>IF(ISERROR(FIND("power level doubles",$W109,1)),0,-1)</f>
        <v>-1</v>
      </c>
      <c r="Y109" s="28">
        <f>IF(ISERROR(FIND("power level increases by 6 dB",$W109,1)),0,-1)</f>
        <v>0</v>
      </c>
      <c r="Z109" s="28">
        <f>IF(ISERROR(FIND("power level increases by 3 dB",$W109,1)),0,1)</f>
        <v>1</v>
      </c>
      <c r="AA109" s="28">
        <f>IF(ISERROR(FIND("by the listener doubles",$W109,1)),0,-1)</f>
        <v>0</v>
      </c>
      <c r="AB109" s="28">
        <f>IF(ISERROR(FIND("by a factor 1.41",$W109,1)),0,1)</f>
        <v>0</v>
      </c>
      <c r="AC109" s="26">
        <f>SUM(X109:AB109)</f>
        <v>0</v>
      </c>
      <c r="AD109" s="25" t="s">
        <v>119</v>
      </c>
      <c r="AE109" s="26">
        <f>IF(EXACT(AD109,"25 dB"),1,IF(AD109="",0,-1))</f>
        <v>1</v>
      </c>
      <c r="AF109" s="24" t="s">
        <v>112</v>
      </c>
      <c r="AG109" s="26">
        <f>IF(EXACT(AF109,"2 Pa"),1,IF(AF109="",0,-1))</f>
        <v>1</v>
      </c>
      <c r="AH109" s="24" t="s">
        <v>113</v>
      </c>
      <c r="AI109" s="30">
        <f>20*LOG10((3+K109)/0.00002)</f>
        <v>115.56302500767288</v>
      </c>
      <c r="AJ109" s="26">
        <f>IF(AH109="",0,IF(EXACT(RIGHT(AH109,2),"dB"),IF(ABS(VALUE(LEFT(AH109,FIND(" ",AH109,1)))-AI109)&lt;=0.5,1,-1),-1))</f>
        <v>1</v>
      </c>
      <c r="AK109" s="24" t="s">
        <v>114</v>
      </c>
      <c r="AL109" s="30">
        <f>10*LOG10(10^((80+J109)/10)+10^((78+I109)/10))</f>
        <v>87.010299956639813</v>
      </c>
      <c r="AM109" s="26">
        <f>IF(AK109="",0,IF(EXACT(RIGHT(AK109,2),"dB"),IF(ABS(VALUE(LEFT(AK109,FIND(" ",AK109,1)))-AL109)&lt;=0.5,1,-1),-1))</f>
        <v>1</v>
      </c>
      <c r="AN109" s="24" t="s">
        <v>115</v>
      </c>
      <c r="AO109" s="28" t="str">
        <f>TEXT(78+K109-16.1,"0.0")</f>
        <v>70.9</v>
      </c>
      <c r="AP109" s="26">
        <f>IF(AN109="",0,IF(EXACT(RIGHT(AN109,5),"dB(A)"),IF(ABS(VALUE(LEFT(AN109,FIND(" ",AN109,1)))-AO109)&lt;=0.5,1,-1),-1))</f>
        <v>-1</v>
      </c>
      <c r="AQ109" s="24" t="s">
        <v>116</v>
      </c>
      <c r="AR109" s="28">
        <f>60+I109-0.5</f>
        <v>65.5</v>
      </c>
      <c r="AS109" s="26">
        <f>IF(AQ109="",0,IF(EXACT(RIGHT(AQ109,5),"dB(A)"),IF(ABS(VALUE(LEFT(AQ109,FIND(" ",AQ109,1)))-AR109)&lt;=0.5,1,-1),-1))</f>
        <v>-1</v>
      </c>
      <c r="AT109" s="31"/>
      <c r="AU109" s="31">
        <f>0.00002*10^((80+J109)/20)</f>
        <v>0.31697863849222296</v>
      </c>
      <c r="AV109" s="31">
        <f>AU109/400</f>
        <v>7.9244659623055737E-4</v>
      </c>
      <c r="AW109" s="31">
        <f>AU109*AV109</f>
        <v>2.5118864315095844E-4</v>
      </c>
      <c r="AX109" s="31">
        <f>AW109/340</f>
        <v>7.3879012691458361E-7</v>
      </c>
      <c r="AY109" s="26">
        <f>IF(AT109="",0,-1)</f>
        <v>0</v>
      </c>
      <c r="AZ109" s="32">
        <f>L109+V109+AC109+AE109+AG109+AJ109+AM109+AP109+AS109+AY109</f>
        <v>2</v>
      </c>
    </row>
    <row r="110" spans="1:52" ht="15.75" customHeight="1">
      <c r="A110" s="22">
        <v>109</v>
      </c>
      <c r="B110" s="23">
        <v>41922.750607928247</v>
      </c>
      <c r="C110" s="29" t="s">
        <v>177</v>
      </c>
      <c r="D110" s="33">
        <v>1</v>
      </c>
      <c r="E110" s="25">
        <v>258561</v>
      </c>
      <c r="F110" s="25">
        <f>INT(E110/100000)</f>
        <v>2</v>
      </c>
      <c r="G110" s="25">
        <f>INT(($E110-100000*F110)/10000)</f>
        <v>5</v>
      </c>
      <c r="H110" s="25">
        <f>INT(($E110-100000*F110-10000*G110)/1000)</f>
        <v>8</v>
      </c>
      <c r="I110" s="25">
        <f>INT(($E110-100000*$F110-10000*$G110-1000*$H110)/100)</f>
        <v>5</v>
      </c>
      <c r="J110" s="25">
        <f>INT(($E110-100000*$F110-10000*$G110-1000*$H110-100*$I110)/10)</f>
        <v>6</v>
      </c>
      <c r="K110" s="25">
        <f>INT(($E110-100000*$F110-10000*$G110-1000*$H110-100*$I110-10*$J110))</f>
        <v>1</v>
      </c>
      <c r="L110" s="26">
        <v>2</v>
      </c>
      <c r="M110" s="24" t="s">
        <v>185</v>
      </c>
      <c r="N110" s="28">
        <f>IF(ISERROR(FIND("larger than the sound intensity level",M110,1)),0,-1)</f>
        <v>0</v>
      </c>
      <c r="O110" s="28">
        <f>IF(ISERROR(FIND("are always equal",$M110,1)),0,-1)</f>
        <v>-1</v>
      </c>
      <c r="P110" s="28">
        <f>IF(ISERROR(FIND("is always smaller or equal than the sound energy density level",$M110,1)),0,1)</f>
        <v>0</v>
      </c>
      <c r="Q110" s="28">
        <f>IF(ISERROR(FIND("is the energetic average beween",$M110,1)),0,1)</f>
        <v>0</v>
      </c>
      <c r="R110" s="28">
        <f>IF(ISERROR(FIND("is constant (340 m/s)",$M110,1)),0,-1)</f>
        <v>0</v>
      </c>
      <c r="S110" s="28">
        <f>IF(ISERROR(FIND("is proportional to the temperature",$M110,1)),0,-1)</f>
        <v>-1</v>
      </c>
      <c r="T110" s="28">
        <f>IF(ISERROR(FIND("is proportional to the square root ",$M110,1)),0,1)</f>
        <v>1</v>
      </c>
      <c r="U110" s="28">
        <f>IF(ISERROR(FIND("depends on the sound level",$M110,1)),0,-1)</f>
        <v>-1</v>
      </c>
      <c r="V110" s="26">
        <f>SUM(N110:U110)</f>
        <v>-2</v>
      </c>
      <c r="W110" s="24" t="s">
        <v>184</v>
      </c>
      <c r="X110" s="28">
        <f>IF(ISERROR(FIND("power level doubles",$W110,1)),0,-1)</f>
        <v>0</v>
      </c>
      <c r="Y110" s="28">
        <f>IF(ISERROR(FIND("power level increases by 6 dB",$W110,1)),0,-1)</f>
        <v>0</v>
      </c>
      <c r="Z110" s="28">
        <f>IF(ISERROR(FIND("power level increases by 3 dB",$W110,1)),0,1)</f>
        <v>1</v>
      </c>
      <c r="AA110" s="28">
        <f>IF(ISERROR(FIND("by the listener doubles",$W110,1)),0,-1)</f>
        <v>0</v>
      </c>
      <c r="AB110" s="28">
        <f>IF(ISERROR(FIND("by a factor 1.41",$W110,1)),0,1)</f>
        <v>0</v>
      </c>
      <c r="AC110" s="26">
        <f>SUM(X110:AB110)</f>
        <v>1</v>
      </c>
      <c r="AD110" s="25" t="s">
        <v>186</v>
      </c>
      <c r="AE110" s="26">
        <f>IF(EXACT(AD110,"25 dB"),1,IF(AD110="",0,-1))</f>
        <v>-1</v>
      </c>
      <c r="AF110" s="24" t="s">
        <v>178</v>
      </c>
      <c r="AG110" s="26">
        <v>1</v>
      </c>
      <c r="AH110" s="24" t="s">
        <v>179</v>
      </c>
      <c r="AI110" s="30">
        <f>20*LOG10((3+K110)/0.00002)</f>
        <v>106.02059991327963</v>
      </c>
      <c r="AJ110" s="26">
        <f>IF(AH110="",0,IF(EXACT(RIGHT(AH110,2),"dB"),IF(ABS(VALUE(LEFT(AH110,FIND(" ",AH110,1)))-AI110)&lt;=0.5,1,-1),-1))</f>
        <v>1</v>
      </c>
      <c r="AK110" s="24" t="s">
        <v>180</v>
      </c>
      <c r="AL110" s="30">
        <f>10*LOG10(10^((80+J110)/10)+10^((78+I110)/10))</f>
        <v>87.764348624364857</v>
      </c>
      <c r="AM110" s="26">
        <f>IF(AK110="",0,IF(EXACT(RIGHT(AK110,2),"dB"),IF(ABS(VALUE(LEFT(AK110,FIND(" ",AK110,1)))-AL110)&lt;=0.5,1,-1),-1))</f>
        <v>1</v>
      </c>
      <c r="AN110" s="24" t="s">
        <v>181</v>
      </c>
      <c r="AO110" s="28" t="str">
        <f>TEXT(78+K110-16.1,"0.0")</f>
        <v>62.9</v>
      </c>
      <c r="AP110" s="26">
        <f>IF(AN110="",0,IF(EXACT(RIGHT(AN110,5),"dB(A)"),IF(ABS(VALUE(LEFT(AN110,FIND(" ",AN110,1)))-AO110)&lt;=0.5,1,-1),-1))</f>
        <v>-1</v>
      </c>
      <c r="AQ110" s="24" t="s">
        <v>182</v>
      </c>
      <c r="AR110" s="28">
        <f>60+I110-0.5</f>
        <v>64.5</v>
      </c>
      <c r="AS110" s="26">
        <f>IF(AQ110="",0,IF(EXACT(RIGHT(AQ110,5),"dB(A)"),IF(ABS(VALUE(LEFT(AQ110,FIND(" ",AQ110,1)))-AR110)&lt;=0.5,1,-1),-1))</f>
        <v>-1</v>
      </c>
      <c r="AT110" s="24" t="s">
        <v>183</v>
      </c>
      <c r="AU110" s="31">
        <f>0.00002*10^((80+J110)/20)</f>
        <v>0.39905246299377589</v>
      </c>
      <c r="AV110" s="31">
        <f>AU110/400</f>
        <v>9.9763115748443968E-4</v>
      </c>
      <c r="AW110" s="31">
        <f>AU110*AV110</f>
        <v>3.9810717055349719E-4</v>
      </c>
      <c r="AX110" s="31">
        <f>AW110/340</f>
        <v>1.1709034428044036E-6</v>
      </c>
      <c r="AY110" s="26">
        <v>1</v>
      </c>
      <c r="AZ110" s="32">
        <f>L110+V110+AC110+AE110+AG110+AJ110+AM110+AP110+AS110+AY110</f>
        <v>2</v>
      </c>
    </row>
    <row r="111" spans="1:52" ht="15.75" customHeight="1">
      <c r="A111" s="22">
        <v>110</v>
      </c>
      <c r="B111" s="23">
        <v>41922.750929479167</v>
      </c>
      <c r="C111" s="29" t="s">
        <v>242</v>
      </c>
      <c r="D111" s="33">
        <v>1</v>
      </c>
      <c r="E111" s="25">
        <v>234019</v>
      </c>
      <c r="F111" s="25">
        <f>INT(E111/100000)</f>
        <v>2</v>
      </c>
      <c r="G111" s="25">
        <f>INT(($E111-100000*F111)/10000)</f>
        <v>3</v>
      </c>
      <c r="H111" s="25">
        <f>INT(($E111-100000*F111-10000*G111)/1000)</f>
        <v>4</v>
      </c>
      <c r="I111" s="25">
        <f>INT(($E111-100000*$F111-10000*$G111-1000*$H111)/100)</f>
        <v>0</v>
      </c>
      <c r="J111" s="25">
        <f>INT(($E111-100000*$F111-10000*$G111-1000*$H111-100*$I111)/10)</f>
        <v>1</v>
      </c>
      <c r="K111" s="25">
        <f>INT(($E111-100000*$F111-10000*$G111-1000*$H111-100*$I111-10*$J111))</f>
        <v>9</v>
      </c>
      <c r="L111" s="26">
        <v>2</v>
      </c>
      <c r="M111" s="24" t="s">
        <v>249</v>
      </c>
      <c r="N111" s="28">
        <f>IF(ISERROR(FIND("larger than the sound intensity level",M111,1)),0,-1)</f>
        <v>-1</v>
      </c>
      <c r="O111" s="28">
        <f>IF(ISERROR(FIND("are always equal",$M111,1)),0,-1)</f>
        <v>0</v>
      </c>
      <c r="P111" s="28">
        <f>IF(ISERROR(FIND("is always smaller or equal than the sound energy density level",$M111,1)),0,1)</f>
        <v>1</v>
      </c>
      <c r="Q111" s="28">
        <f>IF(ISERROR(FIND("is the energetic average beween",$M111,1)),0,1)</f>
        <v>0</v>
      </c>
      <c r="R111" s="28">
        <f>IF(ISERROR(FIND("is constant (340 m/s)",$M111,1)),0,-1)</f>
        <v>0</v>
      </c>
      <c r="S111" s="28">
        <f>IF(ISERROR(FIND("is proportional to the temperature",$M111,1)),0,-1)</f>
        <v>-1</v>
      </c>
      <c r="T111" s="28">
        <f>IF(ISERROR(FIND("is proportional to the square root ",$M111,1)),0,1)</f>
        <v>0</v>
      </c>
      <c r="U111" s="28">
        <f>IF(ISERROR(FIND("depends on the sound level",$M111,1)),0,-1)</f>
        <v>0</v>
      </c>
      <c r="V111" s="26">
        <f>SUM(N111:U111)</f>
        <v>-1</v>
      </c>
      <c r="W111" s="24" t="s">
        <v>248</v>
      </c>
      <c r="X111" s="28">
        <f>IF(ISERROR(FIND("power level doubles",$W111,1)),0,-1)</f>
        <v>0</v>
      </c>
      <c r="Y111" s="28">
        <f>IF(ISERROR(FIND("power level increases by 6 dB",$W111,1)),0,-1)</f>
        <v>0</v>
      </c>
      <c r="Z111" s="28">
        <f>IF(ISERROR(FIND("power level increases by 3 dB",$W111,1)),0,1)</f>
        <v>1</v>
      </c>
      <c r="AA111" s="28">
        <f>IF(ISERROR(FIND("by the listener doubles",$W111,1)),0,-1)</f>
        <v>0</v>
      </c>
      <c r="AB111" s="28">
        <f>IF(ISERROR(FIND("by a factor 1.41",$W111,1)),0,1)</f>
        <v>0</v>
      </c>
      <c r="AC111" s="26">
        <f>SUM(X111:AB111)</f>
        <v>1</v>
      </c>
      <c r="AD111" s="25" t="s">
        <v>250</v>
      </c>
      <c r="AE111" s="26">
        <f>IF(EXACT(AD111,"25 dB"),1,IF(AD111="",0,-1))</f>
        <v>-1</v>
      </c>
      <c r="AF111" s="24" t="s">
        <v>243</v>
      </c>
      <c r="AG111" s="26">
        <f>IF(EXACT(AF111,"2 Pa"),1,IF(AF111="",0,-1))</f>
        <v>1</v>
      </c>
      <c r="AH111" s="24" t="s">
        <v>244</v>
      </c>
      <c r="AI111" s="30">
        <f>20*LOG10((3+K111)/0.00002)</f>
        <v>115.56302500767288</v>
      </c>
      <c r="AJ111" s="26">
        <f>IF(AH111="",0,IF(EXACT(RIGHT(AH111,2),"dB"),IF(ABS(VALUE(LEFT(AH111,FIND(" ",AH111,1)))-AI111)&lt;=0.5,1,-1),-1))</f>
        <v>1</v>
      </c>
      <c r="AK111" s="24" t="s">
        <v>245</v>
      </c>
      <c r="AL111" s="30">
        <f>10*LOG10(10^((80+J111)/10)+10^((78+I111)/10))</f>
        <v>82.764348624364857</v>
      </c>
      <c r="AM111" s="26">
        <f>IF(AK111="",0,IF(EXACT(RIGHT(AK111,2),"dB"),IF(ABS(VALUE(LEFT(AK111,FIND(" ",AK111,1)))-AL111)&lt;=0.5,1,-1),-1))</f>
        <v>1</v>
      </c>
      <c r="AN111" s="24" t="s">
        <v>246</v>
      </c>
      <c r="AO111" s="28" t="str">
        <f>TEXT(78+K111-16.1,"0.0")</f>
        <v>70.9</v>
      </c>
      <c r="AP111" s="26">
        <f>IF(AN111="",0,IF(EXACT(RIGHT(AN111,5),"dB(A)"),IF(ABS(VALUE(LEFT(AN111,FIND(" ",AN111,1)))-AO111)&lt;=0.5,1,-1),-1))</f>
        <v>-1</v>
      </c>
      <c r="AQ111" s="31"/>
      <c r="AR111" s="28">
        <f>60+I111-0.5</f>
        <v>59.5</v>
      </c>
      <c r="AS111" s="26">
        <f>IF(AQ111="",0,IF(EXACT(RIGHT(AQ111,5),"dB(A)"),IF(ABS(VALUE(LEFT(AQ111,FIND(" ",AQ111,1)))-AR111)&lt;=0.5,1,-1),-1))</f>
        <v>0</v>
      </c>
      <c r="AT111" s="24" t="s">
        <v>247</v>
      </c>
      <c r="AU111" s="31">
        <f>0.00002*10^((80+J111)/20)</f>
        <v>0.2244036908603928</v>
      </c>
      <c r="AV111" s="31">
        <f>AU111/400</f>
        <v>5.6100922715098195E-4</v>
      </c>
      <c r="AW111" s="31">
        <f>AU111*AV111</f>
        <v>1.2589254117941682E-4</v>
      </c>
      <c r="AX111" s="31">
        <f>AW111/340</f>
        <v>3.7027217993946124E-7</v>
      </c>
      <c r="AY111" s="26">
        <f>IF(AT111="",0,-1)</f>
        <v>-1</v>
      </c>
      <c r="AZ111" s="32">
        <f>L111+V111+AC111+AE111+AG111+AJ111+AM111+AP111+AS111+AY111</f>
        <v>2</v>
      </c>
    </row>
    <row r="112" spans="1:52" ht="15.75" customHeight="1">
      <c r="A112" s="22">
        <v>111</v>
      </c>
      <c r="B112" s="23">
        <v>41922.751007673614</v>
      </c>
      <c r="C112" s="24" t="s">
        <v>270</v>
      </c>
      <c r="D112" s="25"/>
      <c r="E112" s="25">
        <v>233187</v>
      </c>
      <c r="F112" s="25">
        <f>INT(E112/100000)</f>
        <v>2</v>
      </c>
      <c r="G112" s="25">
        <f>INT(($E112-100000*F112)/10000)</f>
        <v>3</v>
      </c>
      <c r="H112" s="25">
        <f>INT(($E112-100000*F112-10000*G112)/1000)</f>
        <v>3</v>
      </c>
      <c r="I112" s="25">
        <f>INT(($E112-100000*$F112-10000*$G112-1000*$H112)/100)</f>
        <v>1</v>
      </c>
      <c r="J112" s="25">
        <f>INT(($E112-100000*$F112-10000*$G112-1000*$H112-100*$I112)/10)</f>
        <v>8</v>
      </c>
      <c r="K112" s="25">
        <f>INT(($E112-100000*$F112-10000*$G112-1000*$H112-100*$I112-10*$J112))</f>
        <v>7</v>
      </c>
      <c r="L112" s="26">
        <v>2</v>
      </c>
      <c r="M112" s="24" t="s">
        <v>277</v>
      </c>
      <c r="N112" s="28">
        <f>IF(ISERROR(FIND("larger than the sound intensity level",M112,1)),0,-1)</f>
        <v>-1</v>
      </c>
      <c r="O112" s="28">
        <f>IF(ISERROR(FIND("are always equal",$M112,1)),0,-1)</f>
        <v>0</v>
      </c>
      <c r="P112" s="28">
        <f>IF(ISERROR(FIND("is always smaller or equal than the sound energy density level",$M112,1)),0,1)</f>
        <v>1</v>
      </c>
      <c r="Q112" s="28">
        <f>IF(ISERROR(FIND("is the energetic average beween",$M112,1)),0,1)</f>
        <v>0</v>
      </c>
      <c r="R112" s="28">
        <f>IF(ISERROR(FIND("is constant (340 m/s)",$M112,1)),0,-1)</f>
        <v>0</v>
      </c>
      <c r="S112" s="28">
        <f>IF(ISERROR(FIND("is proportional to the temperature",$M112,1)),0,-1)</f>
        <v>-1</v>
      </c>
      <c r="T112" s="28">
        <f>IF(ISERROR(FIND("is proportional to the square root ",$M112,1)),0,1)</f>
        <v>0</v>
      </c>
      <c r="U112" s="28">
        <f>IF(ISERROR(FIND("depends on the sound level",$M112,1)),0,-1)</f>
        <v>0</v>
      </c>
      <c r="V112" s="26">
        <f>SUM(N112:U112)</f>
        <v>-1</v>
      </c>
      <c r="W112" s="24" t="s">
        <v>276</v>
      </c>
      <c r="X112" s="28">
        <f>IF(ISERROR(FIND("power level doubles",$W112,1)),0,-1)</f>
        <v>0</v>
      </c>
      <c r="Y112" s="28">
        <f>IF(ISERROR(FIND("power level increases by 6 dB",$W112,1)),0,-1)</f>
        <v>0</v>
      </c>
      <c r="Z112" s="28">
        <f>IF(ISERROR(FIND("power level increases by 3 dB",$W112,1)),0,1)</f>
        <v>1</v>
      </c>
      <c r="AA112" s="28">
        <f>IF(ISERROR(FIND("by the listener doubles",$W112,1)),0,-1)</f>
        <v>0</v>
      </c>
      <c r="AB112" s="28">
        <f>IF(ISERROR(FIND("by a factor 1.41",$W112,1)),0,1)</f>
        <v>0</v>
      </c>
      <c r="AC112" s="26">
        <f>SUM(X112:AB112)</f>
        <v>1</v>
      </c>
      <c r="AD112" s="25" t="s">
        <v>278</v>
      </c>
      <c r="AE112" s="26">
        <f>IF(EXACT(AD112,"25 dB"),1,IF(AD112="",0,-1))</f>
        <v>1</v>
      </c>
      <c r="AF112" s="24" t="s">
        <v>271</v>
      </c>
      <c r="AG112" s="26">
        <f>IF(EXACT(AF112,"2 Pa"),1,IF(AF112="",0,-1))</f>
        <v>1</v>
      </c>
      <c r="AH112" s="24" t="s">
        <v>272</v>
      </c>
      <c r="AI112" s="30">
        <f>20*LOG10((3+K112)/0.00002)</f>
        <v>113.97940008672037</v>
      </c>
      <c r="AJ112" s="26">
        <f>IF(AH112="",0,IF(EXACT(RIGHT(AH112,2),"dB"),IF(ABS(VALUE(LEFT(AH112,FIND(" ",AH112,1)))-AI112)&lt;=0.5,1,-1),-1))</f>
        <v>-1</v>
      </c>
      <c r="AK112" s="24" t="s">
        <v>273</v>
      </c>
      <c r="AL112" s="30">
        <f>10*LOG10(10^((80+J112)/10)+10^((78+I112)/10))</f>
        <v>88.514969420252328</v>
      </c>
      <c r="AM112" s="26">
        <f>IF(AK112="",0,IF(EXACT(RIGHT(AK112,2),"dB"),IF(ABS(VALUE(LEFT(AK112,FIND(" ",AK112,1)))-AL112)&lt;=0.5,1,-1),-1))</f>
        <v>1</v>
      </c>
      <c r="AN112" s="24" t="s">
        <v>274</v>
      </c>
      <c r="AO112" s="28" t="str">
        <f>TEXT(78+K112-16.1,"0.0")</f>
        <v>68.9</v>
      </c>
      <c r="AP112" s="26">
        <f>IF(AN112="",0,IF(EXACT(RIGHT(AN112,5),"dB(A)"),IF(ABS(VALUE(LEFT(AN112,FIND(" ",AN112,1)))-AO112)&lt;=0.5,1,-1),-1))</f>
        <v>-1</v>
      </c>
      <c r="AQ112" s="31"/>
      <c r="AR112" s="28">
        <f>60+I112-0.5</f>
        <v>60.5</v>
      </c>
      <c r="AS112" s="26">
        <f>IF(AQ112="",0,IF(EXACT(RIGHT(AQ112,5),"dB(A)"),IF(ABS(VALUE(LEFT(AQ112,FIND(" ",AQ112,1)))-AR112)&lt;=0.5,1,-1),-1))</f>
        <v>0</v>
      </c>
      <c r="AT112" s="24" t="s">
        <v>275</v>
      </c>
      <c r="AU112" s="31">
        <f>0.00002*10^((80+J112)/20)</f>
        <v>0.50237728630191725</v>
      </c>
      <c r="AV112" s="31">
        <f>AU112/400</f>
        <v>1.2559432157547932E-3</v>
      </c>
      <c r="AW112" s="31">
        <f>AU112*AV112</f>
        <v>6.3095734448019635E-4</v>
      </c>
      <c r="AX112" s="31">
        <f>AW112/340</f>
        <v>1.8557568955299893E-6</v>
      </c>
      <c r="AY112" s="26">
        <f>IF(AT112="",0,-1)</f>
        <v>-1</v>
      </c>
      <c r="AZ112" s="32">
        <f>L112+V112+AC112+AE112+AG112+AJ112+AM112+AP112+AS112+AY112</f>
        <v>2</v>
      </c>
    </row>
    <row r="113" spans="1:52" ht="15.75" customHeight="1">
      <c r="A113" s="22">
        <v>112</v>
      </c>
      <c r="B113" s="23">
        <v>41922.751699282409</v>
      </c>
      <c r="C113" s="24" t="s">
        <v>35</v>
      </c>
      <c r="D113" s="25"/>
      <c r="E113" s="25">
        <v>239653</v>
      </c>
      <c r="F113" s="25">
        <f>INT(E113/100000)</f>
        <v>2</v>
      </c>
      <c r="G113" s="25">
        <f>INT(($E113-100000*F113)/10000)</f>
        <v>3</v>
      </c>
      <c r="H113" s="25">
        <f>INT(($E113-100000*F113-10000*G113)/1000)</f>
        <v>9</v>
      </c>
      <c r="I113" s="25">
        <f>INT(($E113-100000*$F113-10000*$G113-1000*$H113)/100)</f>
        <v>6</v>
      </c>
      <c r="J113" s="25">
        <f>INT(($E113-100000*$F113-10000*$G113-1000*$H113-100*$I113)/10)</f>
        <v>5</v>
      </c>
      <c r="K113" s="25">
        <f>INT(($E113-100000*$F113-10000*$G113-1000*$H113-100*$I113-10*$J113))</f>
        <v>3</v>
      </c>
      <c r="L113" s="26">
        <v>2</v>
      </c>
      <c r="M113" s="24" t="s">
        <v>42</v>
      </c>
      <c r="N113" s="28">
        <f>IF(ISERROR(FIND("larger than the sound intensity level",M113,1)),0,-1)</f>
        <v>-1</v>
      </c>
      <c r="O113" s="28">
        <f>IF(ISERROR(FIND("are always equal",$M113,1)),0,-1)</f>
        <v>0</v>
      </c>
      <c r="P113" s="28">
        <f>IF(ISERROR(FIND("is always smaller or equal than the sound energy density level",$M113,1)),0,1)</f>
        <v>1</v>
      </c>
      <c r="Q113" s="28">
        <f>IF(ISERROR(FIND("is the energetic average beween",$M113,1)),0,1)</f>
        <v>0</v>
      </c>
      <c r="R113" s="28">
        <f>IF(ISERROR(FIND("is constant (340 m/s)",$M113,1)),0,-1)</f>
        <v>-1</v>
      </c>
      <c r="S113" s="28">
        <f>IF(ISERROR(FIND("is proportional to the temperature",$M113,1)),0,-1)</f>
        <v>0</v>
      </c>
      <c r="T113" s="28">
        <f>IF(ISERROR(FIND("is proportional to the square root ",$M113,1)),0,1)</f>
        <v>1</v>
      </c>
      <c r="U113" s="28">
        <f>IF(ISERROR(FIND("depends on the sound level",$M113,1)),0,-1)</f>
        <v>0</v>
      </c>
      <c r="V113" s="26">
        <f>SUM(N113:U113)</f>
        <v>0</v>
      </c>
      <c r="W113" s="24" t="s">
        <v>41</v>
      </c>
      <c r="X113" s="28">
        <f>IF(ISERROR(FIND("power level doubles",$W113,1)),0,-1)</f>
        <v>-1</v>
      </c>
      <c r="Y113" s="28">
        <f>IF(ISERROR(FIND("power level increases by 6 dB",$W113,1)),0,-1)</f>
        <v>0</v>
      </c>
      <c r="Z113" s="28">
        <f>IF(ISERROR(FIND("power level increases by 3 dB",$W113,1)),0,1)</f>
        <v>1</v>
      </c>
      <c r="AA113" s="28">
        <f>IF(ISERROR(FIND("by the listener doubles",$W113,1)),0,-1)</f>
        <v>0</v>
      </c>
      <c r="AB113" s="28">
        <f>IF(ISERROR(FIND("by a factor 1.41",$W113,1)),0,1)</f>
        <v>0</v>
      </c>
      <c r="AC113" s="26">
        <f>SUM(X113:AB113)</f>
        <v>0</v>
      </c>
      <c r="AD113" s="25" t="s">
        <v>43</v>
      </c>
      <c r="AE113" s="26">
        <f>IF(EXACT(AD113,"25 dB"),1,IF(AD113="",0,-1))</f>
        <v>-1</v>
      </c>
      <c r="AF113" s="24" t="s">
        <v>36</v>
      </c>
      <c r="AG113" s="26">
        <f>IF(EXACT(AF113,"2 Pa"),1,IF(AF113="",0,-1))</f>
        <v>1</v>
      </c>
      <c r="AH113" s="24" t="s">
        <v>37</v>
      </c>
      <c r="AI113" s="30">
        <f>20*LOG10((3+K113)/0.00002)</f>
        <v>109.54242509439325</v>
      </c>
      <c r="AJ113" s="26">
        <f>IF(AH113="",0,IF(EXACT(RIGHT(AH113,2),"dB"),IF(ABS(VALUE(LEFT(AH113,FIND(" ",AH113,1)))-AI113)&lt;=0.5,1,-1),-1))</f>
        <v>1</v>
      </c>
      <c r="AK113" s="24" t="s">
        <v>38</v>
      </c>
      <c r="AL113" s="30">
        <f>10*LOG10(10^((80+J113)/10)+10^((78+I113)/10))</f>
        <v>87.539018910438671</v>
      </c>
      <c r="AM113" s="26">
        <f>IF(AK113="",0,IF(EXACT(RIGHT(AK113,2),"dB"),IF(ABS(VALUE(LEFT(AK113,FIND(" ",AK113,1)))-AL113)&lt;=0.5,1,-1),-1))</f>
        <v>1</v>
      </c>
      <c r="AN113" s="24" t="s">
        <v>39</v>
      </c>
      <c r="AO113" s="28" t="str">
        <f>TEXT(78+K113-16.1,"0.0")</f>
        <v>64.9</v>
      </c>
      <c r="AP113" s="26">
        <f>IF(AN113="",0,IF(EXACT(RIGHT(AN113,5),"dB(A)"),IF(ABS(VALUE(LEFT(AN113,FIND(" ",AN113,1)))-AO113)&lt;=0.5,1,-1),-1))</f>
        <v>-1</v>
      </c>
      <c r="AQ113" s="31"/>
      <c r="AR113" s="28">
        <f>60+I113-0.5</f>
        <v>65.5</v>
      </c>
      <c r="AS113" s="26">
        <f>IF(AQ113="",0,IF(EXACT(RIGHT(AQ113,5),"dB(A)"),IF(ABS(VALUE(LEFT(AQ113,FIND(" ",AQ113,1)))-AR113)&lt;=0.5,1,-1),-1))</f>
        <v>0</v>
      </c>
      <c r="AT113" s="24" t="s">
        <v>40</v>
      </c>
      <c r="AU113" s="31">
        <f>0.00002*10^((80+J113)/20)</f>
        <v>0.3556558820077847</v>
      </c>
      <c r="AV113" s="31">
        <f>AU113/400</f>
        <v>8.891397050194617E-4</v>
      </c>
      <c r="AW113" s="31">
        <f>AU113*AV113</f>
        <v>3.1622776601683816E-4</v>
      </c>
      <c r="AX113" s="31">
        <f>AW113/340</f>
        <v>9.300816647554063E-7</v>
      </c>
      <c r="AY113" s="26">
        <f>IF(AT113="",0,-1)</f>
        <v>-1</v>
      </c>
      <c r="AZ113" s="32">
        <f>L113+V113+AC113+AE113+AG113+AJ113+AM113+AP113+AS113+AY113</f>
        <v>2</v>
      </c>
    </row>
    <row r="114" spans="1:52" ht="15.75" customHeight="1">
      <c r="A114" s="22">
        <v>113</v>
      </c>
      <c r="B114" s="23">
        <v>41922.752183067132</v>
      </c>
      <c r="C114" s="29" t="s">
        <v>515</v>
      </c>
      <c r="D114" s="33">
        <v>1</v>
      </c>
      <c r="E114" s="25">
        <v>225699</v>
      </c>
      <c r="F114" s="25">
        <f>INT(E114/100000)</f>
        <v>2</v>
      </c>
      <c r="G114" s="25">
        <f>INT(($E114-100000*F114)/10000)</f>
        <v>2</v>
      </c>
      <c r="H114" s="25">
        <f>INT(($E114-100000*F114-10000*G114)/1000)</f>
        <v>5</v>
      </c>
      <c r="I114" s="25">
        <f>INT(($E114-100000*$F114-10000*$G114-1000*$H114)/100)</f>
        <v>6</v>
      </c>
      <c r="J114" s="25">
        <f>INT(($E114-100000*$F114-10000*$G114-1000*$H114-100*$I114)/10)</f>
        <v>9</v>
      </c>
      <c r="K114" s="25">
        <f>INT(($E114-100000*$F114-10000*$G114-1000*$H114-100*$I114-10*$J114))</f>
        <v>9</v>
      </c>
      <c r="L114" s="26">
        <v>2</v>
      </c>
      <c r="M114" s="24" t="s">
        <v>523</v>
      </c>
      <c r="N114" s="28">
        <f>IF(ISERROR(FIND("larger than the sound intensity level",M114,1)),0,-1)</f>
        <v>-1</v>
      </c>
      <c r="O114" s="28">
        <f>IF(ISERROR(FIND("are always equal",$M114,1)),0,-1)</f>
        <v>0</v>
      </c>
      <c r="P114" s="28">
        <f>IF(ISERROR(FIND("is always smaller or equal than the sound energy density level",$M114,1)),0,1)</f>
        <v>1</v>
      </c>
      <c r="Q114" s="28">
        <f>IF(ISERROR(FIND("is the energetic average beween",$M114,1)),0,1)</f>
        <v>0</v>
      </c>
      <c r="R114" s="28">
        <f>IF(ISERROR(FIND("is constant (340 m/s)",$M114,1)),0,-1)</f>
        <v>0</v>
      </c>
      <c r="S114" s="28">
        <f>IF(ISERROR(FIND("is proportional to the temperature",$M114,1)),0,-1)</f>
        <v>-1</v>
      </c>
      <c r="T114" s="28">
        <f>IF(ISERROR(FIND("is proportional to the square root ",$M114,1)),0,1)</f>
        <v>0</v>
      </c>
      <c r="U114" s="28">
        <f>IF(ISERROR(FIND("depends on the sound level",$M114,1)),0,-1)</f>
        <v>0</v>
      </c>
      <c r="V114" s="26">
        <f>SUM(N114:U114)</f>
        <v>-1</v>
      </c>
      <c r="W114" s="24" t="s">
        <v>522</v>
      </c>
      <c r="X114" s="28">
        <f>IF(ISERROR(FIND("power level doubles",$W114,1)),0,-1)</f>
        <v>0</v>
      </c>
      <c r="Y114" s="28">
        <f>IF(ISERROR(FIND("power level increases by 6 dB",$W114,1)),0,-1)</f>
        <v>0</v>
      </c>
      <c r="Z114" s="28">
        <f>IF(ISERROR(FIND("power level increases by 3 dB",$W114,1)),0,1)</f>
        <v>1</v>
      </c>
      <c r="AA114" s="28">
        <f>IF(ISERROR(FIND("by the listener doubles",$W114,1)),0,-1)</f>
        <v>-1</v>
      </c>
      <c r="AB114" s="28">
        <f>IF(ISERROR(FIND("by a factor 1.41",$W114,1)),0,1)</f>
        <v>0</v>
      </c>
      <c r="AC114" s="26">
        <f>SUM(X114:AB114)</f>
        <v>0</v>
      </c>
      <c r="AD114" s="25" t="s">
        <v>524</v>
      </c>
      <c r="AE114" s="26">
        <f>IF(EXACT(AD114,"25 dB"),1,IF(AD114="",0,-1))</f>
        <v>-1</v>
      </c>
      <c r="AF114" s="24" t="s">
        <v>516</v>
      </c>
      <c r="AG114" s="26">
        <f>IF(EXACT(AF114,"2 Pa"),1,IF(AF114="",0,-1))</f>
        <v>1</v>
      </c>
      <c r="AH114" s="24" t="s">
        <v>517</v>
      </c>
      <c r="AI114" s="30">
        <f>20*LOG10((3+K114)/0.00002)</f>
        <v>115.56302500767288</v>
      </c>
      <c r="AJ114" s="26">
        <f>IF(AH114="",0,IF(EXACT(RIGHT(AH114,2),"dB"),IF(ABS(VALUE(LEFT(AH114,FIND(" ",AH114,1)))-AI114)&lt;=0.5,1,-1),-1))</f>
        <v>-1</v>
      </c>
      <c r="AK114" s="24" t="s">
        <v>518</v>
      </c>
      <c r="AL114" s="30">
        <f>10*LOG10(10^((80+J114)/10)+10^((78+I114)/10))</f>
        <v>90.193310480660955</v>
      </c>
      <c r="AM114" s="26">
        <f>IF(AK114="",0,IF(EXACT(RIGHT(AK114,2),"dB"),IF(ABS(VALUE(LEFT(AK114,FIND(" ",AK114,1)))-AL114)&lt;=0.5,1,-1),-1))</f>
        <v>1</v>
      </c>
      <c r="AN114" s="24" t="s">
        <v>519</v>
      </c>
      <c r="AO114" s="28" t="str">
        <f>TEXT(78+K114-16.1,"0.0")</f>
        <v>70.9</v>
      </c>
      <c r="AP114" s="26">
        <f>IF(AN114="",0,IF(EXACT(RIGHT(AN114,5),"dB(A)"),IF(ABS(VALUE(LEFT(AN114,FIND(" ",AN114,1)))-AO114)&lt;=0.5,1,-1),-1))</f>
        <v>1</v>
      </c>
      <c r="AQ114" s="24" t="s">
        <v>520</v>
      </c>
      <c r="AR114" s="28">
        <f>60+I114-0.5</f>
        <v>65.5</v>
      </c>
      <c r="AS114" s="26">
        <f>IF(AQ114="",0,IF(EXACT(RIGHT(AQ114,5),"dB(A)"),IF(ABS(VALUE(LEFT(AQ114,FIND(" ",AQ114,1)))-AR114)&lt;=0.5,1,-1),-1))</f>
        <v>1</v>
      </c>
      <c r="AT114" s="24" t="s">
        <v>521</v>
      </c>
      <c r="AU114" s="31">
        <f>0.00002*10^((80+J114)/20)</f>
        <v>0.56367658625289196</v>
      </c>
      <c r="AV114" s="31">
        <f>AU114/400</f>
        <v>1.40919146563223E-3</v>
      </c>
      <c r="AW114" s="31">
        <f>AU114*AV114</f>
        <v>7.9432823472428489E-4</v>
      </c>
      <c r="AX114" s="31">
        <f>AW114/340</f>
        <v>2.3362595138949555E-6</v>
      </c>
      <c r="AY114" s="26">
        <f>IF(AT114="",0,-1)</f>
        <v>-1</v>
      </c>
      <c r="AZ114" s="32">
        <f>L114+V114+AC114+AE114+AG114+AJ114+AM114+AP114+AS114+AY114</f>
        <v>2</v>
      </c>
    </row>
    <row r="115" spans="1:52" ht="15.75" customHeight="1">
      <c r="A115" s="22">
        <v>114</v>
      </c>
      <c r="B115" s="23">
        <v>41922.752345162036</v>
      </c>
      <c r="C115" s="29" t="s">
        <v>552</v>
      </c>
      <c r="D115" s="33">
        <v>1</v>
      </c>
      <c r="E115" s="25">
        <v>239612</v>
      </c>
      <c r="F115" s="25">
        <f>INT(E115/100000)</f>
        <v>2</v>
      </c>
      <c r="G115" s="25">
        <f>INT(($E115-100000*F115)/10000)</f>
        <v>3</v>
      </c>
      <c r="H115" s="25">
        <f>INT(($E115-100000*F115-10000*G115)/1000)</f>
        <v>9</v>
      </c>
      <c r="I115" s="25">
        <f>INT(($E115-100000*$F115-10000*$G115-1000*$H115)/100)</f>
        <v>6</v>
      </c>
      <c r="J115" s="25">
        <f>INT(($E115-100000*$F115-10000*$G115-1000*$H115-100*$I115)/10)</f>
        <v>1</v>
      </c>
      <c r="K115" s="25">
        <f>INT(($E115-100000*$F115-10000*$G115-1000*$H115-100*$I115-10*$J115))</f>
        <v>2</v>
      </c>
      <c r="L115" s="26">
        <v>2</v>
      </c>
      <c r="M115" s="24" t="s">
        <v>559</v>
      </c>
      <c r="N115" s="28">
        <f>IF(ISERROR(FIND("larger than the sound intensity level",M115,1)),0,-1)</f>
        <v>-1</v>
      </c>
      <c r="O115" s="28">
        <f>IF(ISERROR(FIND("are always equal",$M115,1)),0,-1)</f>
        <v>0</v>
      </c>
      <c r="P115" s="28">
        <f>IF(ISERROR(FIND("is always smaller or equal than the sound energy density level",$M115,1)),0,1)</f>
        <v>1</v>
      </c>
      <c r="Q115" s="28">
        <f>IF(ISERROR(FIND("is the energetic average beween",$M115,1)),0,1)</f>
        <v>0</v>
      </c>
      <c r="R115" s="28">
        <f>IF(ISERROR(FIND("is constant (340 m/s)",$M115,1)),0,-1)</f>
        <v>-1</v>
      </c>
      <c r="S115" s="28">
        <f>IF(ISERROR(FIND("is proportional to the temperature",$M115,1)),0,-1)</f>
        <v>0</v>
      </c>
      <c r="T115" s="28">
        <f>IF(ISERROR(FIND("is proportional to the square root ",$M115,1)),0,1)</f>
        <v>1</v>
      </c>
      <c r="U115" s="28">
        <f>IF(ISERROR(FIND("depends on the sound level",$M115,1)),0,-1)</f>
        <v>0</v>
      </c>
      <c r="V115" s="26">
        <f>SUM(N115:U115)</f>
        <v>0</v>
      </c>
      <c r="W115" s="24" t="s">
        <v>558</v>
      </c>
      <c r="X115" s="28">
        <f>IF(ISERROR(FIND("power level doubles",$W115,1)),0,-1)</f>
        <v>-1</v>
      </c>
      <c r="Y115" s="28">
        <f>IF(ISERROR(FIND("power level increases by 6 dB",$W115,1)),0,-1)</f>
        <v>0</v>
      </c>
      <c r="Z115" s="28">
        <f>IF(ISERROR(FIND("power level increases by 3 dB",$W115,1)),0,1)</f>
        <v>1</v>
      </c>
      <c r="AA115" s="28">
        <f>IF(ISERROR(FIND("by the listener doubles",$W115,1)),0,-1)</f>
        <v>0</v>
      </c>
      <c r="AB115" s="28">
        <f>IF(ISERROR(FIND("by a factor 1.41",$W115,1)),0,1)</f>
        <v>0</v>
      </c>
      <c r="AC115" s="26">
        <f>SUM(X115:AB115)</f>
        <v>0</v>
      </c>
      <c r="AD115" s="25" t="s">
        <v>560</v>
      </c>
      <c r="AE115" s="26">
        <f>IF(EXACT(AD115,"25 dB"),1,IF(AD115="",0,-1))</f>
        <v>1</v>
      </c>
      <c r="AF115" s="24" t="s">
        <v>553</v>
      </c>
      <c r="AG115" s="26">
        <f>IF(EXACT(AF115,"2 Pa"),1,IF(AF115="",0,-1))</f>
        <v>-1</v>
      </c>
      <c r="AH115" s="24" t="s">
        <v>554</v>
      </c>
      <c r="AI115" s="30">
        <f>20*LOG10((3+K115)/0.00002)</f>
        <v>107.95880017344075</v>
      </c>
      <c r="AJ115" s="26">
        <f>IF(AH115="",0,IF(EXACT(RIGHT(AH115,2),"dB"),IF(ABS(VALUE(LEFT(AH115,FIND(" ",AH115,1)))-AI115)&lt;=0.5,1,-1),-1))</f>
        <v>1</v>
      </c>
      <c r="AK115" s="24" t="s">
        <v>555</v>
      </c>
      <c r="AL115" s="30">
        <f>10*LOG10(10^((80+J115)/10)+10^((78+I115)/10))</f>
        <v>85.764348624364857</v>
      </c>
      <c r="AM115" s="26">
        <f>IF(AK115="",0,IF(EXACT(RIGHT(AK115,2),"dB"),IF(ABS(VALUE(LEFT(AK115,FIND(" ",AK115,1)))-AL115)&lt;=0.5,1,-1),-1))</f>
        <v>1</v>
      </c>
      <c r="AN115" s="24" t="s">
        <v>556</v>
      </c>
      <c r="AO115" s="28" t="str">
        <f>TEXT(78+K115-16.1,"0.0")</f>
        <v>63.9</v>
      </c>
      <c r="AP115" s="26">
        <f>IF(AN115="",0,IF(EXACT(RIGHT(AN115,5),"dB(A)"),IF(ABS(VALUE(LEFT(AN115,FIND(" ",AN115,1)))-AO115)&lt;=0.5,1,-1),-1))</f>
        <v>-1</v>
      </c>
      <c r="AQ115" s="31"/>
      <c r="AR115" s="28">
        <f>60+I115-0.5</f>
        <v>65.5</v>
      </c>
      <c r="AS115" s="26">
        <f>IF(AQ115="",0,IF(EXACT(RIGHT(AQ115,5),"dB(A)"),IF(ABS(VALUE(LEFT(AQ115,FIND(" ",AQ115,1)))-AR115)&lt;=0.5,1,-1),-1))</f>
        <v>0</v>
      </c>
      <c r="AT115" s="24" t="s">
        <v>557</v>
      </c>
      <c r="AU115" s="31">
        <f>0.00002*10^((80+J115)/20)</f>
        <v>0.2244036908603928</v>
      </c>
      <c r="AV115" s="31">
        <f>AU115/400</f>
        <v>5.6100922715098195E-4</v>
      </c>
      <c r="AW115" s="31">
        <f>AU115*AV115</f>
        <v>1.2589254117941682E-4</v>
      </c>
      <c r="AX115" s="31">
        <f>AW115/340</f>
        <v>3.7027217993946124E-7</v>
      </c>
      <c r="AY115" s="26">
        <f>IF(AT115="",0,-1)</f>
        <v>-1</v>
      </c>
      <c r="AZ115" s="32">
        <f>L115+V115+AC115+AE115+AG115+AJ115+AM115+AP115+AS115+AY115</f>
        <v>2</v>
      </c>
    </row>
    <row r="116" spans="1:52" ht="15.75" customHeight="1">
      <c r="A116" s="22">
        <v>115</v>
      </c>
      <c r="B116" s="23">
        <v>41922.752590023149</v>
      </c>
      <c r="C116" s="29" t="s">
        <v>617</v>
      </c>
      <c r="D116" s="33">
        <v>1</v>
      </c>
      <c r="E116" s="25">
        <v>233256</v>
      </c>
      <c r="F116" s="25">
        <f>INT(E116/100000)</f>
        <v>2</v>
      </c>
      <c r="G116" s="25">
        <f>INT(($E116-100000*F116)/10000)</f>
        <v>3</v>
      </c>
      <c r="H116" s="25">
        <f>INT(($E116-100000*F116-10000*G116)/1000)</f>
        <v>3</v>
      </c>
      <c r="I116" s="25">
        <f>INT(($E116-100000*$F116-10000*$G116-1000*$H116)/100)</f>
        <v>2</v>
      </c>
      <c r="J116" s="25">
        <f>INT(($E116-100000*$F116-10000*$G116-1000*$H116-100*$I116)/10)</f>
        <v>5</v>
      </c>
      <c r="K116" s="25">
        <f>INT(($E116-100000*$F116-10000*$G116-1000*$H116-100*$I116-10*$J116))</f>
        <v>6</v>
      </c>
      <c r="L116" s="26">
        <v>2</v>
      </c>
      <c r="M116" s="24" t="s">
        <v>624</v>
      </c>
      <c r="N116" s="28">
        <f>IF(ISERROR(FIND("larger than the sound intensity level",M116,1)),0,-1)</f>
        <v>-1</v>
      </c>
      <c r="O116" s="28">
        <f>IF(ISERROR(FIND("are always equal",$M116,1)),0,-1)</f>
        <v>0</v>
      </c>
      <c r="P116" s="28">
        <f>IF(ISERROR(FIND("is always smaller or equal than the sound energy density level",$M116,1)),0,1)</f>
        <v>1</v>
      </c>
      <c r="Q116" s="28">
        <f>IF(ISERROR(FIND("is the energetic average beween",$M116,1)),0,1)</f>
        <v>0</v>
      </c>
      <c r="R116" s="28">
        <f>IF(ISERROR(FIND("is constant (340 m/s)",$M116,1)),0,-1)</f>
        <v>0</v>
      </c>
      <c r="S116" s="28">
        <f>IF(ISERROR(FIND("is proportional to the temperature",$M116,1)),0,-1)</f>
        <v>-1</v>
      </c>
      <c r="T116" s="28">
        <f>IF(ISERROR(FIND("is proportional to the square root ",$M116,1)),0,1)</f>
        <v>0</v>
      </c>
      <c r="U116" s="28">
        <f>IF(ISERROR(FIND("depends on the sound level",$M116,1)),0,-1)</f>
        <v>0</v>
      </c>
      <c r="V116" s="26">
        <f>SUM(N116:U116)</f>
        <v>-1</v>
      </c>
      <c r="W116" s="24" t="s">
        <v>623</v>
      </c>
      <c r="X116" s="28">
        <f>IF(ISERROR(FIND("power level doubles",$W116,1)),0,-1)</f>
        <v>0</v>
      </c>
      <c r="Y116" s="28">
        <f>IF(ISERROR(FIND("power level increases by 6 dB",$W116,1)),0,-1)</f>
        <v>0</v>
      </c>
      <c r="Z116" s="28">
        <f>IF(ISERROR(FIND("power level increases by 3 dB",$W116,1)),0,1)</f>
        <v>1</v>
      </c>
      <c r="AA116" s="28">
        <f>IF(ISERROR(FIND("by the listener doubles",$W116,1)),0,-1)</f>
        <v>0</v>
      </c>
      <c r="AB116" s="28">
        <f>IF(ISERROR(FIND("by a factor 1.41",$W116,1)),0,1)</f>
        <v>0</v>
      </c>
      <c r="AC116" s="26">
        <f>SUM(X116:AB116)</f>
        <v>1</v>
      </c>
      <c r="AD116" s="25" t="s">
        <v>625</v>
      </c>
      <c r="AE116" s="26">
        <f>IF(EXACT(AD116,"25 dB"),1,IF(AD116="",0,-1))</f>
        <v>-1</v>
      </c>
      <c r="AF116" s="24" t="s">
        <v>618</v>
      </c>
      <c r="AG116" s="26">
        <f>IF(EXACT(AF116,"2 Pa"),1,IF(AF116="",0,-1))</f>
        <v>1</v>
      </c>
      <c r="AH116" s="24" t="s">
        <v>619</v>
      </c>
      <c r="AI116" s="30">
        <f>20*LOG10((3+K116)/0.00002)</f>
        <v>113.06425027550688</v>
      </c>
      <c r="AJ116" s="26">
        <f>IF(AH116="",0,IF(EXACT(RIGHT(AH116,2),"dB"),IF(ABS(VALUE(LEFT(AH116,FIND(" ",AH116,1)))-AI116)&lt;=0.5,1,-1),-1))</f>
        <v>1</v>
      </c>
      <c r="AK116" s="24" t="s">
        <v>620</v>
      </c>
      <c r="AL116" s="30">
        <f>10*LOG10(10^((80+J116)/10)+10^((78+I116)/10))</f>
        <v>86.193310480660941</v>
      </c>
      <c r="AM116" s="26">
        <f>IF(AK116="",0,IF(EXACT(RIGHT(AK116,2),"dB"),IF(ABS(VALUE(LEFT(AK116,FIND(" ",AK116,1)))-AL116)&lt;=0.5,1,-1),-1))</f>
        <v>-1</v>
      </c>
      <c r="AN116" s="24" t="s">
        <v>621</v>
      </c>
      <c r="AO116" s="28" t="str">
        <f>TEXT(78+K116-16.1,"0.0")</f>
        <v>67.9</v>
      </c>
      <c r="AP116" s="26">
        <f>IF(AN116="",0,IF(EXACT(RIGHT(AN116,5),"dB(A)"),IF(ABS(VALUE(LEFT(AN116,FIND(" ",AN116,1)))-AO116)&lt;=0.5,1,-1),-1))</f>
        <v>1</v>
      </c>
      <c r="AQ116" s="24" t="s">
        <v>622</v>
      </c>
      <c r="AR116" s="28">
        <f>60+I116-0.5</f>
        <v>61.5</v>
      </c>
      <c r="AS116" s="26">
        <f>IF(AQ116="",0,IF(EXACT(RIGHT(AQ116,5),"dB(A)"),IF(ABS(VALUE(LEFT(AQ116,FIND(" ",AQ116,1)))-AR116)&lt;=0.5,1,-1),-1))</f>
        <v>-1</v>
      </c>
      <c r="AT116" s="31"/>
      <c r="AU116" s="31">
        <f>0.00002*10^((80+J116)/20)</f>
        <v>0.3556558820077847</v>
      </c>
      <c r="AV116" s="31">
        <f>AU116/400</f>
        <v>8.891397050194617E-4</v>
      </c>
      <c r="AW116" s="31">
        <f>AU116*AV116</f>
        <v>3.1622776601683816E-4</v>
      </c>
      <c r="AX116" s="31">
        <f>AW116/340</f>
        <v>9.300816647554063E-7</v>
      </c>
      <c r="AY116" s="26">
        <f>IF(AT116="",0,-1)</f>
        <v>0</v>
      </c>
      <c r="AZ116" s="32">
        <f>L116+V116+AC116+AE116+AG116+AJ116+AM116+AP116+AS116+AY116</f>
        <v>2</v>
      </c>
    </row>
    <row r="117" spans="1:52" ht="15.75" customHeight="1">
      <c r="A117" s="22">
        <v>116</v>
      </c>
      <c r="B117" s="23">
        <v>41922.752791990744</v>
      </c>
      <c r="C117" s="29" t="s">
        <v>787</v>
      </c>
      <c r="D117" s="33">
        <v>1</v>
      </c>
      <c r="E117" s="25">
        <v>239485</v>
      </c>
      <c r="F117" s="25">
        <f>INT(E117/100000)</f>
        <v>2</v>
      </c>
      <c r="G117" s="25">
        <f>INT(($E117-100000*F117)/10000)</f>
        <v>3</v>
      </c>
      <c r="H117" s="25">
        <f>INT(($E117-100000*F117-10000*G117)/1000)</f>
        <v>9</v>
      </c>
      <c r="I117" s="25">
        <f>INT(($E117-100000*$F117-10000*$G117-1000*$H117)/100)</f>
        <v>4</v>
      </c>
      <c r="J117" s="25">
        <f>INT(($E117-100000*$F117-10000*$G117-1000*$H117-100*$I117)/10)</f>
        <v>8</v>
      </c>
      <c r="K117" s="25">
        <f>INT(($E117-100000*$F117-10000*$G117-1000*$H117-100*$I117-10*$J117))</f>
        <v>5</v>
      </c>
      <c r="L117" s="26">
        <v>2</v>
      </c>
      <c r="M117" s="24" t="s">
        <v>795</v>
      </c>
      <c r="N117" s="28">
        <f>IF(ISERROR(FIND("larger than the sound intensity level",M117,1)),0,-1)</f>
        <v>-1</v>
      </c>
      <c r="O117" s="28">
        <f>IF(ISERROR(FIND("are always equal",$M117,1)),0,-1)</f>
        <v>0</v>
      </c>
      <c r="P117" s="28">
        <f>IF(ISERROR(FIND("is always smaller or equal than the sound energy density level",$M117,1)),0,1)</f>
        <v>0</v>
      </c>
      <c r="Q117" s="28">
        <f>IF(ISERROR(FIND("is the energetic average beween",$M117,1)),0,1)</f>
        <v>1</v>
      </c>
      <c r="R117" s="28">
        <f>IF(ISERROR(FIND("is constant (340 m/s)",$M117,1)),0,-1)</f>
        <v>0</v>
      </c>
      <c r="S117" s="28">
        <f>IF(ISERROR(FIND("is proportional to the temperature",$M117,1)),0,-1)</f>
        <v>-1</v>
      </c>
      <c r="T117" s="28">
        <f>IF(ISERROR(FIND("is proportional to the square root ",$M117,1)),0,1)</f>
        <v>0</v>
      </c>
      <c r="U117" s="28">
        <f>IF(ISERROR(FIND("depends on the sound level",$M117,1)),0,-1)</f>
        <v>0</v>
      </c>
      <c r="V117" s="26">
        <f>SUM(N117:U117)</f>
        <v>-1</v>
      </c>
      <c r="W117" s="24" t="s">
        <v>794</v>
      </c>
      <c r="X117" s="28">
        <f>IF(ISERROR(FIND("power level doubles",$W117,1)),0,-1)</f>
        <v>0</v>
      </c>
      <c r="Y117" s="28">
        <f>IF(ISERROR(FIND("power level increases by 6 dB",$W117,1)),0,-1)</f>
        <v>0</v>
      </c>
      <c r="Z117" s="28">
        <f>IF(ISERROR(FIND("power level increases by 3 dB",$W117,1)),0,1)</f>
        <v>1</v>
      </c>
      <c r="AA117" s="28">
        <f>IF(ISERROR(FIND("by the listener doubles",$W117,1)),0,-1)</f>
        <v>-1</v>
      </c>
      <c r="AB117" s="28">
        <f>IF(ISERROR(FIND("by a factor 1.41",$W117,1)),0,1)</f>
        <v>0</v>
      </c>
      <c r="AC117" s="26">
        <f>SUM(X117:AB117)</f>
        <v>0</v>
      </c>
      <c r="AD117" s="25" t="s">
        <v>796</v>
      </c>
      <c r="AE117" s="26">
        <f>IF(EXACT(AD117,"25 dB"),1,IF(AD117="",0,-1))</f>
        <v>-1</v>
      </c>
      <c r="AF117" s="24" t="s">
        <v>788</v>
      </c>
      <c r="AG117" s="26">
        <f>IF(EXACT(AF117,"2 Pa"),1,IF(AF117="",0,-1))</f>
        <v>1</v>
      </c>
      <c r="AH117" s="24" t="s">
        <v>789</v>
      </c>
      <c r="AI117" s="30">
        <f>20*LOG10((3+K117)/0.00002)</f>
        <v>112.04119982655925</v>
      </c>
      <c r="AJ117" s="26">
        <f>IF(AH117="",0,IF(EXACT(RIGHT(AH117,2),"dB"),IF(ABS(VALUE(LEFT(AH117,FIND(" ",AH117,1)))-AI117)&lt;=0.5,1,-1),-1))</f>
        <v>1</v>
      </c>
      <c r="AK117" s="24" t="s">
        <v>790</v>
      </c>
      <c r="AL117" s="30">
        <f>10*LOG10(10^((80+J117)/10)+10^((78+I117)/10))</f>
        <v>88.973227937086975</v>
      </c>
      <c r="AM117" s="26">
        <f>IF(AK117="",0,IF(EXACT(RIGHT(AK117,2),"dB"),IF(ABS(VALUE(LEFT(AK117,FIND(" ",AK117,1)))-AL117)&lt;=0.5,1,-1),-1))</f>
        <v>-1</v>
      </c>
      <c r="AN117" s="24" t="s">
        <v>791</v>
      </c>
      <c r="AO117" s="28" t="str">
        <f>TEXT(78+K117-16.1,"0.0")</f>
        <v>66.9</v>
      </c>
      <c r="AP117" s="26">
        <f>IF(AN117="",0,IF(EXACT(RIGHT(AN117,5),"dB(A)"),IF(ABS(VALUE(LEFT(AN117,FIND(" ",AN117,1)))-AO117)&lt;=0.5,1,-1),-1))</f>
        <v>1</v>
      </c>
      <c r="AQ117" s="24" t="s">
        <v>792</v>
      </c>
      <c r="AR117" s="28">
        <f>60+I117-0.5</f>
        <v>63.5</v>
      </c>
      <c r="AS117" s="26">
        <f>IF(AQ117="",0,IF(EXACT(RIGHT(AQ117,5),"dB(A)"),IF(ABS(VALUE(LEFT(AQ117,FIND(" ",AQ117,1)))-AR117)&lt;=0.5,1,-1),-1))</f>
        <v>1</v>
      </c>
      <c r="AT117" s="24" t="s">
        <v>793</v>
      </c>
      <c r="AU117" s="31">
        <f>0.00002*10^((80+J117)/20)</f>
        <v>0.50237728630191725</v>
      </c>
      <c r="AV117" s="31">
        <f>AU117/400</f>
        <v>1.2559432157547932E-3</v>
      </c>
      <c r="AW117" s="31">
        <f>AU117*AV117</f>
        <v>6.3095734448019635E-4</v>
      </c>
      <c r="AX117" s="31">
        <f>AW117/340</f>
        <v>1.8557568955299893E-6</v>
      </c>
      <c r="AY117" s="26">
        <f>IF(AT117="",0,-1)</f>
        <v>-1</v>
      </c>
      <c r="AZ117" s="32">
        <f>L117+V117+AC117+AE117+AG117+AJ117+AM117+AP117+AS117+AY117</f>
        <v>2</v>
      </c>
    </row>
    <row r="118" spans="1:52" ht="15.75" customHeight="1">
      <c r="A118" s="22">
        <v>117</v>
      </c>
      <c r="B118" s="23">
        <v>41922.752828379627</v>
      </c>
      <c r="C118" s="29" t="s">
        <v>807</v>
      </c>
      <c r="D118" s="33">
        <v>1</v>
      </c>
      <c r="E118" s="25">
        <v>244431</v>
      </c>
      <c r="F118" s="25">
        <f>INT(E118/100000)</f>
        <v>2</v>
      </c>
      <c r="G118" s="25">
        <f>INT(($E118-100000*F118)/10000)</f>
        <v>4</v>
      </c>
      <c r="H118" s="25">
        <f>INT(($E118-100000*F118-10000*G118)/1000)</f>
        <v>4</v>
      </c>
      <c r="I118" s="25">
        <f>INT(($E118-100000*$F118-10000*$G118-1000*$H118)/100)</f>
        <v>4</v>
      </c>
      <c r="J118" s="25">
        <f>INT(($E118-100000*$F118-10000*$G118-1000*$H118-100*$I118)/10)</f>
        <v>3</v>
      </c>
      <c r="K118" s="25">
        <f>INT(($E118-100000*$F118-10000*$G118-1000*$H118-100*$I118-10*$J118))</f>
        <v>1</v>
      </c>
      <c r="L118" s="26">
        <v>2</v>
      </c>
      <c r="M118" s="24" t="s">
        <v>815</v>
      </c>
      <c r="N118" s="28">
        <f>IF(ISERROR(FIND("larger than the sound intensity level",M118,1)),0,-1)</f>
        <v>-1</v>
      </c>
      <c r="O118" s="28">
        <f>IF(ISERROR(FIND("are always equal",$M118,1)),0,-1)</f>
        <v>0</v>
      </c>
      <c r="P118" s="28">
        <f>IF(ISERROR(FIND("is always smaller or equal than the sound energy density level",$M118,1)),0,1)</f>
        <v>1</v>
      </c>
      <c r="Q118" s="28">
        <f>IF(ISERROR(FIND("is the energetic average beween",$M118,1)),0,1)</f>
        <v>0</v>
      </c>
      <c r="R118" s="28">
        <f>IF(ISERROR(FIND("is constant (340 m/s)",$M118,1)),0,-1)</f>
        <v>0</v>
      </c>
      <c r="S118" s="28">
        <f>IF(ISERROR(FIND("is proportional to the temperature",$M118,1)),0,-1)</f>
        <v>-1</v>
      </c>
      <c r="T118" s="28">
        <f>IF(ISERROR(FIND("is proportional to the square root ",$M118,1)),0,1)</f>
        <v>0</v>
      </c>
      <c r="U118" s="28">
        <f>IF(ISERROR(FIND("depends on the sound level",$M118,1)),0,-1)</f>
        <v>0</v>
      </c>
      <c r="V118" s="26">
        <f>SUM(N118:U118)</f>
        <v>-1</v>
      </c>
      <c r="W118" s="24" t="s">
        <v>814</v>
      </c>
      <c r="X118" s="28">
        <f>IF(ISERROR(FIND("power level doubles",$W118,1)),0,-1)</f>
        <v>0</v>
      </c>
      <c r="Y118" s="28">
        <f>IF(ISERROR(FIND("power level increases by 6 dB",$W118,1)),0,-1)</f>
        <v>0</v>
      </c>
      <c r="Z118" s="28">
        <f>IF(ISERROR(FIND("power level increases by 3 dB",$W118,1)),0,1)</f>
        <v>1</v>
      </c>
      <c r="AA118" s="28">
        <f>IF(ISERROR(FIND("by the listener doubles",$W118,1)),0,-1)</f>
        <v>-1</v>
      </c>
      <c r="AB118" s="28">
        <f>IF(ISERROR(FIND("by a factor 1.41",$W118,1)),0,1)</f>
        <v>0</v>
      </c>
      <c r="AC118" s="26">
        <f>SUM(X118:AB118)</f>
        <v>0</v>
      </c>
      <c r="AD118" s="25" t="s">
        <v>816</v>
      </c>
      <c r="AE118" s="26">
        <f>IF(EXACT(AD118,"25 dB"),1,IF(AD118="",0,-1))</f>
        <v>-1</v>
      </c>
      <c r="AF118" s="24" t="s">
        <v>808</v>
      </c>
      <c r="AG118" s="26">
        <f>IF(EXACT(AF118,"2 Pa"),1,IF(AF118="",0,-1))</f>
        <v>1</v>
      </c>
      <c r="AH118" s="24" t="s">
        <v>809</v>
      </c>
      <c r="AI118" s="30">
        <f>20*LOG10((3+K118)/0.00002)</f>
        <v>106.02059991327963</v>
      </c>
      <c r="AJ118" s="26">
        <f>IF(AH118="",0,IF(EXACT(RIGHT(AH118,2),"dB"),IF(ABS(VALUE(LEFT(AH118,FIND(" ",AH118,1)))-AI118)&lt;=0.5,1,-1),-1))</f>
        <v>1</v>
      </c>
      <c r="AK118" s="24" t="s">
        <v>810</v>
      </c>
      <c r="AL118" s="30">
        <f>10*LOG10(10^((80+J118)/10)+10^((78+I118)/10))</f>
        <v>85.539018910438671</v>
      </c>
      <c r="AM118" s="26">
        <f>IF(AK118="",0,IF(EXACT(RIGHT(AK118,2),"dB"),IF(ABS(VALUE(LEFT(AK118,FIND(" ",AK118,1)))-AL118)&lt;=0.5,1,-1),-1))</f>
        <v>-1</v>
      </c>
      <c r="AN118" s="24" t="s">
        <v>811</v>
      </c>
      <c r="AO118" s="28" t="str">
        <f>TEXT(78+K118-16.1,"0.0")</f>
        <v>62.9</v>
      </c>
      <c r="AP118" s="26">
        <f>IF(AN118="",0,IF(EXACT(RIGHT(AN118,5),"dB(A)"),IF(ABS(VALUE(LEFT(AN118,FIND(" ",AN118,1)))-AO118)&lt;=0.5,1,-1),-1))</f>
        <v>1</v>
      </c>
      <c r="AQ118" s="24" t="s">
        <v>812</v>
      </c>
      <c r="AR118" s="28">
        <f>60+I118-0.5</f>
        <v>63.5</v>
      </c>
      <c r="AS118" s="26">
        <f>IF(AQ118="",0,IF(EXACT(RIGHT(AQ118,5),"dB(A)"),IF(ABS(VALUE(LEFT(AQ118,FIND(" ",AQ118,1)))-AR118)&lt;=0.5,1,-1),-1))</f>
        <v>1</v>
      </c>
      <c r="AT118" s="24" t="s">
        <v>813</v>
      </c>
      <c r="AU118" s="31">
        <f>0.00002*10^((80+J118)/20)</f>
        <v>0.28250750892455123</v>
      </c>
      <c r="AV118" s="31">
        <f>AU118/400</f>
        <v>7.0626877231137807E-4</v>
      </c>
      <c r="AW118" s="31">
        <f>AU118*AV118</f>
        <v>1.9952623149688847E-4</v>
      </c>
      <c r="AX118" s="31">
        <f>AW118/340</f>
        <v>5.8684185734378965E-7</v>
      </c>
      <c r="AY118" s="26">
        <f>IF(AT118="",0,-1)</f>
        <v>-1</v>
      </c>
      <c r="AZ118" s="32">
        <f>L118+V118+AC118+AE118+AG118+AJ118+AM118+AP118+AS118+AY118</f>
        <v>2</v>
      </c>
    </row>
    <row r="119" spans="1:52" ht="15.75" customHeight="1">
      <c r="A119" s="22">
        <v>118</v>
      </c>
      <c r="B119" s="23">
        <v>41922.752912048614</v>
      </c>
      <c r="C119" s="29" t="s">
        <v>875</v>
      </c>
      <c r="D119" s="33">
        <v>1</v>
      </c>
      <c r="E119" s="25">
        <v>242331</v>
      </c>
      <c r="F119" s="25">
        <f>INT(E119/100000)</f>
        <v>2</v>
      </c>
      <c r="G119" s="25">
        <f>INT(($E119-100000*F119)/10000)</f>
        <v>4</v>
      </c>
      <c r="H119" s="25">
        <f>INT(($E119-100000*F119-10000*G119)/1000)</f>
        <v>2</v>
      </c>
      <c r="I119" s="25">
        <f>INT(($E119-100000*$F119-10000*$G119-1000*$H119)/100)</f>
        <v>3</v>
      </c>
      <c r="J119" s="25">
        <f>INT(($E119-100000*$F119-10000*$G119-1000*$H119-100*$I119)/10)</f>
        <v>3</v>
      </c>
      <c r="K119" s="25">
        <f>INT(($E119-100000*$F119-10000*$G119-1000*$H119-100*$I119-10*$J119))</f>
        <v>1</v>
      </c>
      <c r="L119" s="26">
        <v>2</v>
      </c>
      <c r="M119" s="24" t="s">
        <v>883</v>
      </c>
      <c r="N119" s="28">
        <f>IF(ISERROR(FIND("larger than the sound intensity level",M119,1)),0,-1)</f>
        <v>-1</v>
      </c>
      <c r="O119" s="28">
        <f>IF(ISERROR(FIND("are always equal",$M119,1)),0,-1)</f>
        <v>0</v>
      </c>
      <c r="P119" s="28">
        <f>IF(ISERROR(FIND("is always smaller or equal than the sound energy density level",$M119,1)),0,1)</f>
        <v>1</v>
      </c>
      <c r="Q119" s="28">
        <f>IF(ISERROR(FIND("is the energetic average beween",$M119,1)),0,1)</f>
        <v>0</v>
      </c>
      <c r="R119" s="28">
        <f>IF(ISERROR(FIND("is constant (340 m/s)",$M119,1)),0,-1)</f>
        <v>-1</v>
      </c>
      <c r="S119" s="28">
        <f>IF(ISERROR(FIND("is proportional to the temperature",$M119,1)),0,-1)</f>
        <v>0</v>
      </c>
      <c r="T119" s="28">
        <f>IF(ISERROR(FIND("is proportional to the square root ",$M119,1)),0,1)</f>
        <v>1</v>
      </c>
      <c r="U119" s="28">
        <f>IF(ISERROR(FIND("depends on the sound level",$M119,1)),0,-1)</f>
        <v>0</v>
      </c>
      <c r="V119" s="26">
        <f>SUM(N119:U119)</f>
        <v>0</v>
      </c>
      <c r="W119" s="24" t="s">
        <v>882</v>
      </c>
      <c r="X119" s="28">
        <f>IF(ISERROR(FIND("power level doubles",$W119,1)),0,-1)</f>
        <v>0</v>
      </c>
      <c r="Y119" s="28">
        <f>IF(ISERROR(FIND("power level increases by 6 dB",$W119,1)),0,-1)</f>
        <v>0</v>
      </c>
      <c r="Z119" s="28">
        <f>IF(ISERROR(FIND("power level increases by 3 dB",$W119,1)),0,1)</f>
        <v>1</v>
      </c>
      <c r="AA119" s="28">
        <f>IF(ISERROR(FIND("by the listener doubles",$W119,1)),0,-1)</f>
        <v>0</v>
      </c>
      <c r="AB119" s="28">
        <f>IF(ISERROR(FIND("by a factor 1.41",$W119,1)),0,1)</f>
        <v>0</v>
      </c>
      <c r="AC119" s="26">
        <f>SUM(X119:AB119)</f>
        <v>1</v>
      </c>
      <c r="AD119" s="25" t="s">
        <v>884</v>
      </c>
      <c r="AE119" s="26">
        <f>IF(EXACT(AD119,"25 dB"),1,IF(AD119="",0,-1))</f>
        <v>-1</v>
      </c>
      <c r="AF119" s="24" t="s">
        <v>876</v>
      </c>
      <c r="AG119" s="26">
        <f>IF(EXACT(AF119,"2 Pa"),1,IF(AF119="",0,-1))</f>
        <v>1</v>
      </c>
      <c r="AH119" s="24" t="s">
        <v>877</v>
      </c>
      <c r="AI119" s="30">
        <f>20*LOG10((3+K119)/0.00002)</f>
        <v>106.02059991327963</v>
      </c>
      <c r="AJ119" s="26">
        <f>IF(AH119="",0,IF(EXACT(RIGHT(AH119,2),"dB"),IF(ABS(VALUE(LEFT(AH119,FIND(" ",AH119,1)))-AI119)&lt;=0.5,1,-1),-1))</f>
        <v>1</v>
      </c>
      <c r="AK119" s="24" t="s">
        <v>878</v>
      </c>
      <c r="AL119" s="30">
        <f>10*LOG10(10^((80+J119)/10)+10^((78+I119)/10))</f>
        <v>85.1244260279434</v>
      </c>
      <c r="AM119" s="26">
        <f>IF(AK119="",0,IF(EXACT(RIGHT(AK119,2),"dB"),IF(ABS(VALUE(LEFT(AK119,FIND(" ",AK119,1)))-AL119)&lt;=0.5,1,-1),-1))</f>
        <v>1</v>
      </c>
      <c r="AN119" s="24" t="s">
        <v>879</v>
      </c>
      <c r="AO119" s="28" t="str">
        <f>TEXT(78+K119-16.1,"0.0")</f>
        <v>62.9</v>
      </c>
      <c r="AP119" s="26">
        <f>IF(AN119="",0,IF(EXACT(RIGHT(AN119,5),"dB(A)"),IF(ABS(VALUE(LEFT(AN119,FIND(" ",AN119,1)))-AO119)&lt;=0.5,1,-1),-1))</f>
        <v>-1</v>
      </c>
      <c r="AQ119" s="24" t="s">
        <v>880</v>
      </c>
      <c r="AR119" s="28">
        <f>60+I119-0.5</f>
        <v>62.5</v>
      </c>
      <c r="AS119" s="26">
        <f>IF(AQ119="",0,IF(EXACT(RIGHT(AQ119,5),"dB(A)"),IF(ABS(VALUE(LEFT(AQ119,FIND(" ",AQ119,1)))-AR119)&lt;=0.5,1,-1),-1))</f>
        <v>-1</v>
      </c>
      <c r="AT119" s="24" t="s">
        <v>881</v>
      </c>
      <c r="AU119" s="31">
        <f>0.00002*10^((80+J119)/20)</f>
        <v>0.28250750892455123</v>
      </c>
      <c r="AV119" s="31">
        <f>AU119/400</f>
        <v>7.0626877231137807E-4</v>
      </c>
      <c r="AW119" s="31">
        <f>AU119*AV119</f>
        <v>1.9952623149688847E-4</v>
      </c>
      <c r="AX119" s="31">
        <f>AW119/340</f>
        <v>5.8684185734378965E-7</v>
      </c>
      <c r="AY119" s="26">
        <f>IF(AT119="",0,-1)</f>
        <v>-1</v>
      </c>
      <c r="AZ119" s="32">
        <f>L119+V119+AC119+AE119+AG119+AJ119+AM119+AP119+AS119+AY119</f>
        <v>2</v>
      </c>
    </row>
    <row r="120" spans="1:52" ht="15.75" customHeight="1">
      <c r="A120" s="22">
        <v>119</v>
      </c>
      <c r="B120" s="23">
        <v>41922.753036678238</v>
      </c>
      <c r="C120" s="29" t="s">
        <v>911</v>
      </c>
      <c r="D120" s="33">
        <v>1</v>
      </c>
      <c r="E120" s="25">
        <v>243272</v>
      </c>
      <c r="F120" s="25">
        <f>INT(E120/100000)</f>
        <v>2</v>
      </c>
      <c r="G120" s="25">
        <f>INT(($E120-100000*F120)/10000)</f>
        <v>4</v>
      </c>
      <c r="H120" s="25">
        <f>INT(($E120-100000*F120-10000*G120)/1000)</f>
        <v>3</v>
      </c>
      <c r="I120" s="25">
        <f>INT(($E120-100000*$F120-10000*$G120-1000*$H120)/100)</f>
        <v>2</v>
      </c>
      <c r="J120" s="25">
        <f>INT(($E120-100000*$F120-10000*$G120-1000*$H120-100*$I120)/10)</f>
        <v>7</v>
      </c>
      <c r="K120" s="25">
        <f>INT(($E120-100000*$F120-10000*$G120-1000*$H120-100*$I120-10*$J120))</f>
        <v>2</v>
      </c>
      <c r="L120" s="26">
        <v>2</v>
      </c>
      <c r="M120" s="24" t="s">
        <v>919</v>
      </c>
      <c r="N120" s="28">
        <f>IF(ISERROR(FIND("larger than the sound intensity level",M120,1)),0,-1)</f>
        <v>-1</v>
      </c>
      <c r="O120" s="28">
        <f>IF(ISERROR(FIND("are always equal",$M120,1)),0,-1)</f>
        <v>0</v>
      </c>
      <c r="P120" s="28">
        <f>IF(ISERROR(FIND("is always smaller or equal than the sound energy density level",$M120,1)),0,1)</f>
        <v>1</v>
      </c>
      <c r="Q120" s="28">
        <f>IF(ISERROR(FIND("is the energetic average beween",$M120,1)),0,1)</f>
        <v>0</v>
      </c>
      <c r="R120" s="28">
        <f>IF(ISERROR(FIND("is constant (340 m/s)",$M120,1)),0,-1)</f>
        <v>0</v>
      </c>
      <c r="S120" s="28">
        <f>IF(ISERROR(FIND("is proportional to the temperature",$M120,1)),0,-1)</f>
        <v>-1</v>
      </c>
      <c r="T120" s="28">
        <f>IF(ISERROR(FIND("is proportional to the square root ",$M120,1)),0,1)</f>
        <v>0</v>
      </c>
      <c r="U120" s="28">
        <f>IF(ISERROR(FIND("depends on the sound level",$M120,1)),0,-1)</f>
        <v>0</v>
      </c>
      <c r="V120" s="26">
        <f>SUM(N120:U120)</f>
        <v>-1</v>
      </c>
      <c r="W120" s="24" t="s">
        <v>918</v>
      </c>
      <c r="X120" s="28">
        <f>IF(ISERROR(FIND("power level doubles",$W120,1)),0,-1)</f>
        <v>0</v>
      </c>
      <c r="Y120" s="28">
        <f>IF(ISERROR(FIND("power level increases by 6 dB",$W120,1)),0,-1)</f>
        <v>0</v>
      </c>
      <c r="Z120" s="28">
        <f>IF(ISERROR(FIND("power level increases by 3 dB",$W120,1)),0,1)</f>
        <v>1</v>
      </c>
      <c r="AA120" s="28">
        <f>IF(ISERROR(FIND("by the listener doubles",$W120,1)),0,-1)</f>
        <v>-1</v>
      </c>
      <c r="AB120" s="28">
        <f>IF(ISERROR(FIND("by a factor 1.41",$W120,1)),0,1)</f>
        <v>0</v>
      </c>
      <c r="AC120" s="26">
        <f>SUM(X120:AB120)</f>
        <v>0</v>
      </c>
      <c r="AD120" s="25" t="s">
        <v>920</v>
      </c>
      <c r="AE120" s="26">
        <f>IF(EXACT(AD120,"25 dB"),1,IF(AD120="",0,-1))</f>
        <v>-1</v>
      </c>
      <c r="AF120" s="24" t="s">
        <v>912</v>
      </c>
      <c r="AG120" s="26">
        <f>IF(EXACT(AF120,"2 Pa"),1,IF(AF120="",0,-1))</f>
        <v>1</v>
      </c>
      <c r="AH120" s="24" t="s">
        <v>913</v>
      </c>
      <c r="AI120" s="30">
        <f>20*LOG10((3+K120)/0.00002)</f>
        <v>107.95880017344075</v>
      </c>
      <c r="AJ120" s="26">
        <f>IF(AH120="",0,IF(EXACT(RIGHT(AH120,2),"dB"),IF(ABS(VALUE(LEFT(AH120,FIND(" ",AH120,1)))-AI120)&lt;=0.5,1,-1),-1))</f>
        <v>1</v>
      </c>
      <c r="AK120" s="24" t="s">
        <v>914</v>
      </c>
      <c r="AL120" s="30">
        <f>10*LOG10(10^((80+J120)/10)+10^((78+I120)/10))</f>
        <v>87.790097496525661</v>
      </c>
      <c r="AM120" s="26">
        <f>IF(AK120="",0,IF(EXACT(RIGHT(AK120,2),"dB"),IF(ABS(VALUE(LEFT(AK120,FIND(" ",AK120,1)))-AL120)&lt;=0.5,1,-1),-1))</f>
        <v>1</v>
      </c>
      <c r="AN120" s="24" t="s">
        <v>915</v>
      </c>
      <c r="AO120" s="28" t="str">
        <f>TEXT(78+K120-16.1,"0.0")</f>
        <v>63.9</v>
      </c>
      <c r="AP120" s="26">
        <f>IF(AN120="",0,IF(EXACT(RIGHT(AN120,5),"dB(A)"),IF(ABS(VALUE(LEFT(AN120,FIND(" ",AN120,1)))-AO120)&lt;=0.5,1,-1),-1))</f>
        <v>-1</v>
      </c>
      <c r="AQ120" s="24" t="s">
        <v>916</v>
      </c>
      <c r="AR120" s="28">
        <f>60+I120-0.5</f>
        <v>61.5</v>
      </c>
      <c r="AS120" s="26">
        <f>IF(AQ120="",0,IF(EXACT(RIGHT(AQ120,5),"dB(A)"),IF(ABS(VALUE(LEFT(AQ120,FIND(" ",AQ120,1)))-AR120)&lt;=0.5,1,-1),-1))</f>
        <v>1</v>
      </c>
      <c r="AT120" s="24" t="s">
        <v>917</v>
      </c>
      <c r="AU120" s="31">
        <f>0.00002*10^((80+J120)/20)</f>
        <v>0.44774422771366768</v>
      </c>
      <c r="AV120" s="31">
        <f>AU120/400</f>
        <v>1.1193605692841691E-3</v>
      </c>
      <c r="AW120" s="31">
        <f>AU120*AV120</f>
        <v>5.0118723362727166E-4</v>
      </c>
      <c r="AX120" s="31">
        <f>AW120/340</f>
        <v>1.4740800989037401E-6</v>
      </c>
      <c r="AY120" s="26">
        <f>IF(AT120="",0,-1)</f>
        <v>-1</v>
      </c>
      <c r="AZ120" s="32">
        <f>L120+V120+AC120+AE120+AG120+AJ120+AM120+AP120+AS120+AY120</f>
        <v>2</v>
      </c>
    </row>
    <row r="121" spans="1:52" ht="15.75" customHeight="1">
      <c r="A121" s="22">
        <v>120</v>
      </c>
      <c r="B121" s="23">
        <v>41922.753415405088</v>
      </c>
      <c r="C121" s="29" t="s">
        <v>1013</v>
      </c>
      <c r="D121" s="33">
        <v>1</v>
      </c>
      <c r="E121" s="25">
        <v>239608</v>
      </c>
      <c r="F121" s="25">
        <f>INT(E121/100000)</f>
        <v>2</v>
      </c>
      <c r="G121" s="25">
        <f>INT(($E121-100000*F121)/10000)</f>
        <v>3</v>
      </c>
      <c r="H121" s="25">
        <f>INT(($E121-100000*F121-10000*G121)/1000)</f>
        <v>9</v>
      </c>
      <c r="I121" s="25">
        <f>INT(($E121-100000*$F121-10000*$G121-1000*$H121)/100)</f>
        <v>6</v>
      </c>
      <c r="J121" s="25">
        <f>INT(($E121-100000*$F121-10000*$G121-1000*$H121-100*$I121)/10)</f>
        <v>0</v>
      </c>
      <c r="K121" s="25">
        <f>INT(($E121-100000*$F121-10000*$G121-1000*$H121-100*$I121-10*$J121))</f>
        <v>8</v>
      </c>
      <c r="L121" s="26">
        <v>2</v>
      </c>
      <c r="M121" s="24" t="s">
        <v>1021</v>
      </c>
      <c r="N121" s="28">
        <f>IF(ISERROR(FIND("larger than the sound intensity level",M121,1)),0,-1)</f>
        <v>-1</v>
      </c>
      <c r="O121" s="28">
        <f>IF(ISERROR(FIND("are always equal",$M121,1)),0,-1)</f>
        <v>0</v>
      </c>
      <c r="P121" s="28">
        <f>IF(ISERROR(FIND("is always smaller or equal than the sound energy density level",$M121,1)),0,1)</f>
        <v>1</v>
      </c>
      <c r="Q121" s="28">
        <f>IF(ISERROR(FIND("is the energetic average beween",$M121,1)),0,1)</f>
        <v>0</v>
      </c>
      <c r="R121" s="28">
        <f>IF(ISERROR(FIND("is constant (340 m/s)",$M121,1)),0,-1)</f>
        <v>0</v>
      </c>
      <c r="S121" s="28">
        <f>IF(ISERROR(FIND("is proportional to the temperature",$M121,1)),0,-1)</f>
        <v>-1</v>
      </c>
      <c r="T121" s="28">
        <f>IF(ISERROR(FIND("is proportional to the square root ",$M121,1)),0,1)</f>
        <v>0</v>
      </c>
      <c r="U121" s="28">
        <f>IF(ISERROR(FIND("depends on the sound level",$M121,1)),0,-1)</f>
        <v>0</v>
      </c>
      <c r="V121" s="26">
        <f>SUM(N121:U121)</f>
        <v>-1</v>
      </c>
      <c r="W121" s="24" t="s">
        <v>1020</v>
      </c>
      <c r="X121" s="28">
        <f>IF(ISERROR(FIND("power level doubles",$W121,1)),0,-1)</f>
        <v>0</v>
      </c>
      <c r="Y121" s="28">
        <f>IF(ISERROR(FIND("power level increases by 6 dB",$W121,1)),0,-1)</f>
        <v>0</v>
      </c>
      <c r="Z121" s="28">
        <f>IF(ISERROR(FIND("power level increases by 3 dB",$W121,1)),0,1)</f>
        <v>1</v>
      </c>
      <c r="AA121" s="28">
        <f>IF(ISERROR(FIND("by the listener doubles",$W121,1)),0,-1)</f>
        <v>0</v>
      </c>
      <c r="AB121" s="28">
        <f>IF(ISERROR(FIND("by a factor 1.41",$W121,1)),0,1)</f>
        <v>1</v>
      </c>
      <c r="AC121" s="26">
        <f>SUM(X121:AB121)</f>
        <v>2</v>
      </c>
      <c r="AD121" s="25" t="s">
        <v>1022</v>
      </c>
      <c r="AE121" s="26">
        <f>IF(EXACT(AD121,"25 dB"),1,IF(AD121="",0,-1))</f>
        <v>1</v>
      </c>
      <c r="AF121" s="24" t="s">
        <v>1014</v>
      </c>
      <c r="AG121" s="26">
        <f>IF(EXACT(AF121,"2 Pa"),1,IF(AF121="",0,-1))</f>
        <v>1</v>
      </c>
      <c r="AH121" s="24" t="s">
        <v>1015</v>
      </c>
      <c r="AI121" s="30">
        <f>20*LOG10((3+K121)/0.00002)</f>
        <v>114.80725378988488</v>
      </c>
      <c r="AJ121" s="26">
        <f>IF(AH121="",0,IF(EXACT(RIGHT(AH121,2),"dB"),IF(ABS(VALUE(LEFT(AH121,FIND(" ",AH121,1)))-AI121)&lt;=0.5,1,-1),-1))</f>
        <v>1</v>
      </c>
      <c r="AK121" s="24" t="s">
        <v>1016</v>
      </c>
      <c r="AL121" s="30">
        <f>10*LOG10(10^((80+J121)/10)+10^((78+I121)/10))</f>
        <v>85.455404631092932</v>
      </c>
      <c r="AM121" s="26">
        <f>IF(AK121="",0,IF(EXACT(RIGHT(AK121,2),"dB"),IF(ABS(VALUE(LEFT(AK121,FIND(" ",AK121,1)))-AL121)&lt;=0.5,1,-1),-1))</f>
        <v>-1</v>
      </c>
      <c r="AN121" s="24" t="s">
        <v>1017</v>
      </c>
      <c r="AO121" s="28" t="str">
        <f>TEXT(78+K121-16.1,"0.0")</f>
        <v>69.9</v>
      </c>
      <c r="AP121" s="26">
        <f>IF(AN121="",0,IF(EXACT(RIGHT(AN121,5),"dB(A)"),IF(ABS(VALUE(LEFT(AN121,FIND(" ",AN121,1)))-AO121)&lt;=0.5,1,-1),-1))</f>
        <v>-1</v>
      </c>
      <c r="AQ121" s="24" t="s">
        <v>1018</v>
      </c>
      <c r="AR121" s="28">
        <f>60+I121-0.5</f>
        <v>65.5</v>
      </c>
      <c r="AS121" s="26">
        <f>IF(AQ121="",0,IF(EXACT(RIGHT(AQ121,5),"dB(A)"),IF(ABS(VALUE(LEFT(AQ121,FIND(" ",AQ121,1)))-AR121)&lt;=0.5,1,-1),-1))</f>
        <v>-1</v>
      </c>
      <c r="AT121" s="24" t="s">
        <v>1019</v>
      </c>
      <c r="AU121" s="31">
        <f>0.00002*10^((80+J121)/20)</f>
        <v>0.2</v>
      </c>
      <c r="AV121" s="31">
        <f>AU121/400</f>
        <v>5.0000000000000001E-4</v>
      </c>
      <c r="AW121" s="31">
        <f>AU121*AV121</f>
        <v>1E-4</v>
      </c>
      <c r="AX121" s="31">
        <f>AW121/340</f>
        <v>2.9411764705882356E-7</v>
      </c>
      <c r="AY121" s="26">
        <f>IF(AT121="",0,-1)</f>
        <v>-1</v>
      </c>
      <c r="AZ121" s="32">
        <f>L121+V121+AC121+AE121+AG121+AJ121+AM121+AP121+AS121+AY121</f>
        <v>2</v>
      </c>
    </row>
    <row r="122" spans="1:52" ht="15.75" customHeight="1">
      <c r="A122" s="22">
        <v>121</v>
      </c>
      <c r="B122" s="23">
        <v>41922.755327361112</v>
      </c>
      <c r="C122" s="29" t="s">
        <v>1395</v>
      </c>
      <c r="D122" s="33">
        <v>1</v>
      </c>
      <c r="E122" s="25">
        <v>239471</v>
      </c>
      <c r="F122" s="25">
        <f>INT(E122/100000)</f>
        <v>2</v>
      </c>
      <c r="G122" s="25">
        <f>INT(($E122-100000*F122)/10000)</f>
        <v>3</v>
      </c>
      <c r="H122" s="25">
        <f>INT(($E122-100000*F122-10000*G122)/1000)</f>
        <v>9</v>
      </c>
      <c r="I122" s="25">
        <f>INT(($E122-100000*$F122-10000*$G122-1000*$H122)/100)</f>
        <v>4</v>
      </c>
      <c r="J122" s="25">
        <f>INT(($E122-100000*$F122-10000*$G122-1000*$H122-100*$I122)/10)</f>
        <v>7</v>
      </c>
      <c r="K122" s="25">
        <f>INT(($E122-100000*$F122-10000*$G122-1000*$H122-100*$I122-10*$J122))</f>
        <v>1</v>
      </c>
      <c r="L122" s="26">
        <v>2</v>
      </c>
      <c r="M122" s="24" t="s">
        <v>1402</v>
      </c>
      <c r="N122" s="28">
        <f>IF(ISERROR(FIND("larger than the sound intensity level",M122,1)),0,-1)</f>
        <v>-1</v>
      </c>
      <c r="O122" s="28">
        <f>IF(ISERROR(FIND("are always equal",$M122,1)),0,-1)</f>
        <v>0</v>
      </c>
      <c r="P122" s="28">
        <f>IF(ISERROR(FIND("is always smaller or equal than the sound energy density level",$M122,1)),0,1)</f>
        <v>1</v>
      </c>
      <c r="Q122" s="28">
        <f>IF(ISERROR(FIND("is the energetic average beween",$M122,1)),0,1)</f>
        <v>0</v>
      </c>
      <c r="R122" s="28">
        <f>IF(ISERROR(FIND("is constant (340 m/s)",$M122,1)),0,-1)</f>
        <v>0</v>
      </c>
      <c r="S122" s="28">
        <f>IF(ISERROR(FIND("is proportional to the temperature",$M122,1)),0,-1)</f>
        <v>-1</v>
      </c>
      <c r="T122" s="28">
        <f>IF(ISERROR(FIND("is proportional to the square root ",$M122,1)),0,1)</f>
        <v>0</v>
      </c>
      <c r="U122" s="28">
        <f>IF(ISERROR(FIND("depends on the sound level",$M122,1)),0,-1)</f>
        <v>0</v>
      </c>
      <c r="V122" s="26">
        <f>SUM(N122:U122)</f>
        <v>-1</v>
      </c>
      <c r="W122" s="24" t="s">
        <v>1401</v>
      </c>
      <c r="X122" s="28">
        <f>IF(ISERROR(FIND("power level doubles",$W122,1)),0,-1)</f>
        <v>0</v>
      </c>
      <c r="Y122" s="28">
        <f>IF(ISERROR(FIND("power level increases by 6 dB",$W122,1)),0,-1)</f>
        <v>0</v>
      </c>
      <c r="Z122" s="28">
        <f>IF(ISERROR(FIND("power level increases by 3 dB",$W122,1)),0,1)</f>
        <v>1</v>
      </c>
      <c r="AA122" s="28">
        <f>IF(ISERROR(FIND("by the listener doubles",$W122,1)),0,-1)</f>
        <v>0</v>
      </c>
      <c r="AB122" s="28">
        <f>IF(ISERROR(FIND("by a factor 1.41",$W122,1)),0,1)</f>
        <v>0</v>
      </c>
      <c r="AC122" s="26">
        <f>SUM(X122:AB122)</f>
        <v>1</v>
      </c>
      <c r="AD122" s="25" t="s">
        <v>1403</v>
      </c>
      <c r="AE122" s="26">
        <f>IF(EXACT(AD122,"25 dB"),1,IF(AD122="",0,-1))</f>
        <v>-1</v>
      </c>
      <c r="AF122" s="24" t="s">
        <v>1396</v>
      </c>
      <c r="AG122" s="26">
        <f>IF(EXACT(AF122,"2 Pa"),1,IF(AF122="",0,-1))</f>
        <v>1</v>
      </c>
      <c r="AH122" s="24" t="s">
        <v>1397</v>
      </c>
      <c r="AI122" s="30">
        <f>20*LOG10((3+K122)/0.00002)</f>
        <v>106.02059991327963</v>
      </c>
      <c r="AJ122" s="26">
        <f>IF(AH122="",0,IF(EXACT(RIGHT(AH122,2),"dB"),IF(ABS(VALUE(LEFT(AH122,FIND(" ",AH122,1)))-AI122)&lt;=0.5,1,-1),-1))</f>
        <v>1</v>
      </c>
      <c r="AK122" s="24" t="s">
        <v>1398</v>
      </c>
      <c r="AL122" s="30">
        <f>10*LOG10(10^((80+J122)/10)+10^((78+I122)/10))</f>
        <v>88.193310480660926</v>
      </c>
      <c r="AM122" s="26">
        <f>IF(AK122="",0,IF(EXACT(RIGHT(AK122,2),"dB"),IF(ABS(VALUE(LEFT(AK122,FIND(" ",AK122,1)))-AL122)&lt;=0.5,1,-1),-1))</f>
        <v>1</v>
      </c>
      <c r="AN122" s="24" t="s">
        <v>1399</v>
      </c>
      <c r="AO122" s="28" t="str">
        <f>TEXT(78+K122-16.1,"0.0")</f>
        <v>62.9</v>
      </c>
      <c r="AP122" s="26">
        <f>IF(AN122="",0,IF(EXACT(RIGHT(AN122,5),"dB(A)"),IF(ABS(VALUE(LEFT(AN122,FIND(" ",AN122,1)))-AO122)&lt;=0.5,1,-1),-1))</f>
        <v>-1</v>
      </c>
      <c r="AQ122" s="24" t="s">
        <v>1400</v>
      </c>
      <c r="AR122" s="28">
        <f>60+I122-0.5</f>
        <v>63.5</v>
      </c>
      <c r="AS122" s="26">
        <f>IF(AQ122="",0,IF(EXACT(RIGHT(AQ122,5),"dB(A)"),IF(ABS(VALUE(LEFT(AQ122,FIND(" ",AQ122,1)))-AR122)&lt;=0.5,1,-1),-1))</f>
        <v>-1</v>
      </c>
      <c r="AT122" s="31"/>
      <c r="AU122" s="31">
        <f>0.00002*10^((80+J122)/20)</f>
        <v>0.44774422771366768</v>
      </c>
      <c r="AV122" s="31">
        <f>AU122/400</f>
        <v>1.1193605692841691E-3</v>
      </c>
      <c r="AW122" s="31">
        <f>AU122*AV122</f>
        <v>5.0118723362727166E-4</v>
      </c>
      <c r="AX122" s="31">
        <f>AW122/340</f>
        <v>1.4740800989037401E-6</v>
      </c>
      <c r="AY122" s="26">
        <f>IF(AT122="",0,-1)</f>
        <v>0</v>
      </c>
      <c r="AZ122" s="32">
        <f>L122+V122+AC122+AE122+AG122+AJ122+AM122+AP122+AS122+AY122</f>
        <v>2</v>
      </c>
    </row>
    <row r="123" spans="1:52" ht="15.75" customHeight="1">
      <c r="A123" s="22">
        <v>122</v>
      </c>
      <c r="B123" s="23">
        <v>41922.766165289351</v>
      </c>
      <c r="C123" s="29" t="s">
        <v>1597</v>
      </c>
      <c r="D123" s="33">
        <v>1</v>
      </c>
      <c r="E123" s="25">
        <v>240287</v>
      </c>
      <c r="F123" s="25">
        <f>INT(E123/100000)</f>
        <v>2</v>
      </c>
      <c r="G123" s="25">
        <f>INT(($E123-100000*F123)/10000)</f>
        <v>4</v>
      </c>
      <c r="H123" s="25">
        <f>INT(($E123-100000*F123-10000*G123)/1000)</f>
        <v>0</v>
      </c>
      <c r="I123" s="25">
        <f>INT(($E123-100000*$F123-10000*$G123-1000*$H123)/100)</f>
        <v>2</v>
      </c>
      <c r="J123" s="25">
        <f>INT(($E123-100000*$F123-10000*$G123-1000*$H123-100*$I123)/10)</f>
        <v>8</v>
      </c>
      <c r="K123" s="25">
        <f>INT(($E123-100000*$F123-10000*$G123-1000*$H123-100*$I123-10*$J123))</f>
        <v>7</v>
      </c>
      <c r="L123" s="26">
        <v>2</v>
      </c>
      <c r="M123" s="24" t="s">
        <v>1604</v>
      </c>
      <c r="N123" s="28">
        <f>IF(ISERROR(FIND("larger than the sound intensity level",M123,1)),0,-1)</f>
        <v>-1</v>
      </c>
      <c r="O123" s="28">
        <f>IF(ISERROR(FIND("are always equal",$M123,1)),0,-1)</f>
        <v>0</v>
      </c>
      <c r="P123" s="28">
        <f>IF(ISERROR(FIND("is always smaller or equal than the sound energy density level",$M123,1)),0,1)</f>
        <v>1</v>
      </c>
      <c r="Q123" s="28">
        <f>IF(ISERROR(FIND("is the energetic average beween",$M123,1)),0,1)</f>
        <v>0</v>
      </c>
      <c r="R123" s="28">
        <f>IF(ISERROR(FIND("is constant (340 m/s)",$M123,1)),0,-1)</f>
        <v>0</v>
      </c>
      <c r="S123" s="28">
        <f>IF(ISERROR(FIND("is proportional to the temperature",$M123,1)),0,-1)</f>
        <v>-1</v>
      </c>
      <c r="T123" s="28">
        <f>IF(ISERROR(FIND("is proportional to the square root ",$M123,1)),0,1)</f>
        <v>1</v>
      </c>
      <c r="U123" s="28">
        <f>IF(ISERROR(FIND("depends on the sound level",$M123,1)),0,-1)</f>
        <v>-1</v>
      </c>
      <c r="V123" s="26">
        <f>SUM(N123:U123)</f>
        <v>-1</v>
      </c>
      <c r="W123" s="24" t="s">
        <v>1603</v>
      </c>
      <c r="X123" s="28">
        <f>IF(ISERROR(FIND("power level doubles",$W123,1)),0,-1)</f>
        <v>0</v>
      </c>
      <c r="Y123" s="28">
        <f>IF(ISERROR(FIND("power level increases by 6 dB",$W123,1)),0,-1)</f>
        <v>0</v>
      </c>
      <c r="Z123" s="28">
        <f>IF(ISERROR(FIND("power level increases by 3 dB",$W123,1)),0,1)</f>
        <v>1</v>
      </c>
      <c r="AA123" s="28">
        <f>IF(ISERROR(FIND("by the listener doubles",$W123,1)),0,-1)</f>
        <v>-1</v>
      </c>
      <c r="AB123" s="28">
        <f>IF(ISERROR(FIND("by a factor 1.41",$W123,1)),0,1)</f>
        <v>0</v>
      </c>
      <c r="AC123" s="26">
        <f>SUM(X123:AB123)</f>
        <v>0</v>
      </c>
      <c r="AD123" s="25" t="s">
        <v>1605</v>
      </c>
      <c r="AE123" s="26">
        <f>IF(EXACT(AD123,"25 dB"),1,IF(AD123="",0,-1))</f>
        <v>1</v>
      </c>
      <c r="AF123" s="24" t="s">
        <v>1598</v>
      </c>
      <c r="AG123" s="26">
        <f>IF(EXACT(AF123,"2 Pa"),1,IF(AF123="",0,-1))</f>
        <v>1</v>
      </c>
      <c r="AH123" s="24" t="s">
        <v>1599</v>
      </c>
      <c r="AI123" s="30">
        <f>20*LOG10((3+K123)/0.00002)</f>
        <v>113.97940008672037</v>
      </c>
      <c r="AJ123" s="26">
        <f>IF(AH123="",0,IF(EXACT(RIGHT(AH123,2),"dB"),IF(ABS(VALUE(LEFT(AH123,FIND(" ",AH123,1)))-AI123)&lt;=0.5,1,-1),-1))</f>
        <v>1</v>
      </c>
      <c r="AK123" s="24" t="s">
        <v>1600</v>
      </c>
      <c r="AL123" s="30">
        <f>10*LOG10(10^((80+J123)/10)+10^((78+I123)/10))</f>
        <v>88.638920341433817</v>
      </c>
      <c r="AM123" s="26">
        <f>IF(AK123="",0,IF(EXACT(RIGHT(AK123,2),"dB"),IF(ABS(VALUE(LEFT(AK123,FIND(" ",AK123,1)))-AL123)&lt;=0.5,1,-1),-1))</f>
        <v>1</v>
      </c>
      <c r="AN123" s="24" t="s">
        <v>1601</v>
      </c>
      <c r="AO123" s="28" t="str">
        <f>TEXT(78+K123-16.1,"0.0")</f>
        <v>68.9</v>
      </c>
      <c r="AP123" s="26">
        <f>IF(AN123="",0,IF(EXACT(RIGHT(AN123,5),"dB(A)"),IF(ABS(VALUE(LEFT(AN123,FIND(" ",AN123,1)))-AO123)&lt;=0.5,1,-1),-1))</f>
        <v>-1</v>
      </c>
      <c r="AQ123" s="24">
        <v>61.98</v>
      </c>
      <c r="AR123" s="28">
        <f>60+I123-0.5</f>
        <v>61.5</v>
      </c>
      <c r="AS123" s="26">
        <f>IF(AQ123="",0,IF(EXACT(RIGHT(AQ123,5),"dB(A)"),IF(ABS(VALUE(LEFT(AQ123,FIND(" ",AQ123,1)))-AR123)&lt;=0.5,1,-1),-1))</f>
        <v>-1</v>
      </c>
      <c r="AT123" s="24" t="s">
        <v>1602</v>
      </c>
      <c r="AU123" s="31">
        <f>0.00002*10^((80+J123)/20)</f>
        <v>0.50237728630191725</v>
      </c>
      <c r="AV123" s="31">
        <f>AU123/400</f>
        <v>1.2559432157547932E-3</v>
      </c>
      <c r="AW123" s="31">
        <f>AU123*AV123</f>
        <v>6.3095734448019635E-4</v>
      </c>
      <c r="AX123" s="31">
        <f>AW123/340</f>
        <v>1.8557568955299893E-6</v>
      </c>
      <c r="AY123" s="26">
        <f>IF(AT123="",0,-1)</f>
        <v>-1</v>
      </c>
      <c r="AZ123" s="32">
        <f>L123+V123+AC123+AE123+AG123+AJ123+AM123+AP123+AS123+AY123</f>
        <v>2</v>
      </c>
    </row>
    <row r="124" spans="1:52" ht="15.75" customHeight="1">
      <c r="A124" s="22">
        <v>123</v>
      </c>
      <c r="B124" s="23">
        <v>41922.853352696759</v>
      </c>
      <c r="C124" s="39" t="s">
        <v>1646</v>
      </c>
      <c r="D124" s="40">
        <v>1</v>
      </c>
      <c r="E124" s="25">
        <v>224023</v>
      </c>
      <c r="F124" s="25">
        <f>INT(E124/100000)</f>
        <v>2</v>
      </c>
      <c r="G124" s="25">
        <f>INT(($E124-100000*F124)/10000)</f>
        <v>2</v>
      </c>
      <c r="H124" s="25">
        <f>INT(($E124-100000*F124-10000*G124)/1000)</f>
        <v>4</v>
      </c>
      <c r="I124" s="25">
        <f>INT(($E124-100000*$F124-10000*$G124-1000*$H124)/100)</f>
        <v>0</v>
      </c>
      <c r="J124" s="25">
        <f>INT(($E124-100000*$F124-10000*$G124-1000*$H124-100*$I124)/10)</f>
        <v>2</v>
      </c>
      <c r="K124" s="25">
        <f>INT(($E124-100000*$F124-10000*$G124-1000*$H124-100*$I124-10*$J124))</f>
        <v>3</v>
      </c>
      <c r="L124" s="26">
        <v>0</v>
      </c>
      <c r="M124" s="24" t="s">
        <v>1654</v>
      </c>
      <c r="N124" s="28">
        <f>IF(ISERROR(FIND("larger than the sound intensity level",M124,1)),0,-1)</f>
        <v>0</v>
      </c>
      <c r="O124" s="28">
        <f>IF(ISERROR(FIND("are always equal",$M124,1)),0,-1)</f>
        <v>0</v>
      </c>
      <c r="P124" s="28">
        <f>IF(ISERROR(FIND("is always smaller or equal than the sound energy density level",$M124,1)),0,1)</f>
        <v>1</v>
      </c>
      <c r="Q124" s="28">
        <f>IF(ISERROR(FIND("is the energetic average beween",$M124,1)),0,1)</f>
        <v>0</v>
      </c>
      <c r="R124" s="28">
        <f>IF(ISERROR(FIND("is constant (340 m/s)",$M124,1)),0,-1)</f>
        <v>0</v>
      </c>
      <c r="S124" s="28">
        <f>IF(ISERROR(FIND("is proportional to the temperature",$M124,1)),0,-1)</f>
        <v>0</v>
      </c>
      <c r="T124" s="28">
        <f>IF(ISERROR(FIND("is proportional to the square root ",$M124,1)),0,1)</f>
        <v>1</v>
      </c>
      <c r="U124" s="28">
        <f>IF(ISERROR(FIND("depends on the sound level",$M124,1)),0,-1)</f>
        <v>0</v>
      </c>
      <c r="V124" s="26">
        <f>SUM(N124:U124)</f>
        <v>2</v>
      </c>
      <c r="W124" s="24" t="s">
        <v>1653</v>
      </c>
      <c r="X124" s="28">
        <f>IF(ISERROR(FIND("power level doubles",$W124,1)),0,-1)</f>
        <v>0</v>
      </c>
      <c r="Y124" s="28">
        <f>IF(ISERROR(FIND("power level increases by 6 dB",$W124,1)),0,-1)</f>
        <v>0</v>
      </c>
      <c r="Z124" s="28">
        <f>IF(ISERROR(FIND("power level increases by 3 dB",$W124,1)),0,1)</f>
        <v>1</v>
      </c>
      <c r="AA124" s="28">
        <f>IF(ISERROR(FIND("by the listener doubles",$W124,1)),0,-1)</f>
        <v>0</v>
      </c>
      <c r="AB124" s="28">
        <f>IF(ISERROR(FIND("by a factor 1.41",$W124,1)),0,1)</f>
        <v>0</v>
      </c>
      <c r="AC124" s="26">
        <f>SUM(X124:AB124)</f>
        <v>1</v>
      </c>
      <c r="AD124" s="25" t="s">
        <v>1655</v>
      </c>
      <c r="AE124" s="26">
        <f>IF(EXACT(AD124,"25 dB"),1,IF(AD124="",0,-1))</f>
        <v>-1</v>
      </c>
      <c r="AF124" s="24" t="s">
        <v>1647</v>
      </c>
      <c r="AG124" s="26">
        <f>IF(EXACT(AF124,"2 Pa"),1,IF(AF124="",0,-1))</f>
        <v>1</v>
      </c>
      <c r="AH124" s="24" t="s">
        <v>1648</v>
      </c>
      <c r="AI124" s="30">
        <f>20*LOG10((3+K124)/0.00002)</f>
        <v>109.54242509439325</v>
      </c>
      <c r="AJ124" s="26">
        <f>IF(AH124="",0,IF(EXACT(RIGHT(AH124,2),"dB"),IF(ABS(VALUE(LEFT(AH124,FIND(" ",AH124,1)))-AI124)&lt;=0.5,1,-1),-1))</f>
        <v>1</v>
      </c>
      <c r="AK124" s="24" t="s">
        <v>1649</v>
      </c>
      <c r="AL124" s="30">
        <f>10*LOG10(10^((80+J124)/10)+10^((78+I124)/10))</f>
        <v>83.455404631092932</v>
      </c>
      <c r="AM124" s="26">
        <f>IF(AK124="",0,IF(EXACT(RIGHT(AK124,2),"dB"),IF(ABS(VALUE(LEFT(AK124,FIND(" ",AK124,1)))-AL124)&lt;=0.5,1,-1),-1))</f>
        <v>-1</v>
      </c>
      <c r="AN124" s="24" t="s">
        <v>1650</v>
      </c>
      <c r="AO124" s="28" t="str">
        <f>TEXT(78+K124-16.1,"0.0")</f>
        <v>64.9</v>
      </c>
      <c r="AP124" s="26">
        <f>IF(AN124="",0,IF(EXACT(RIGHT(AN124,5),"dB(A)"),IF(ABS(VALUE(LEFT(AN124,FIND(" ",AN124,1)))-AO124)&lt;=0.5,1,-1),-1))</f>
        <v>-1</v>
      </c>
      <c r="AQ124" s="24" t="s">
        <v>1651</v>
      </c>
      <c r="AR124" s="28">
        <f>60+I124-0.5</f>
        <v>59.5</v>
      </c>
      <c r="AS124" s="26">
        <f>IF(AQ124="",0,IF(EXACT(RIGHT(AQ124,5),"dB(A)"),IF(ABS(VALUE(LEFT(AQ124,FIND(" ",AQ124,1)))-AR124)&lt;=0.5,1,-1),-1))</f>
        <v>-1</v>
      </c>
      <c r="AT124" s="24" t="s">
        <v>1652</v>
      </c>
      <c r="AU124" s="31">
        <f>0.00002*10^((80+J124)/20)</f>
        <v>0.25178508235883346</v>
      </c>
      <c r="AV124" s="31">
        <f>AU124/400</f>
        <v>6.2946270589708364E-4</v>
      </c>
      <c r="AW124" s="31">
        <f>AU124*AV124</f>
        <v>1.5848931924611136E-4</v>
      </c>
      <c r="AX124" s="31">
        <f>AW124/340</f>
        <v>4.6614505660620987E-7</v>
      </c>
      <c r="AY124" s="26">
        <v>1</v>
      </c>
      <c r="AZ124" s="32">
        <f>L124+V124+AC124+AE124+AG124+AJ124+AM124+AP124+AS124+AY124</f>
        <v>2</v>
      </c>
    </row>
    <row r="125" spans="1:52" ht="15.75" customHeight="1">
      <c r="A125" s="22">
        <v>124</v>
      </c>
      <c r="B125" s="23">
        <v>41922.878192141208</v>
      </c>
      <c r="C125" s="39" t="s">
        <v>1765</v>
      </c>
      <c r="D125" s="40">
        <v>1</v>
      </c>
      <c r="E125" s="25">
        <v>239381</v>
      </c>
      <c r="F125" s="25">
        <f>INT(E125/100000)</f>
        <v>2</v>
      </c>
      <c r="G125" s="25">
        <f>INT(($E125-100000*F125)/10000)</f>
        <v>3</v>
      </c>
      <c r="H125" s="25">
        <f>INT(($E125-100000*F125-10000*G125)/1000)</f>
        <v>9</v>
      </c>
      <c r="I125" s="25">
        <f>INT(($E125-100000*$F125-10000*$G125-1000*$H125)/100)</f>
        <v>3</v>
      </c>
      <c r="J125" s="25">
        <f>INT(($E125-100000*$F125-10000*$G125-1000*$H125-100*$I125)/10)</f>
        <v>8</v>
      </c>
      <c r="K125" s="25">
        <f>INT(($E125-100000*$F125-10000*$G125-1000*$H125-100*$I125-10*$J125))</f>
        <v>1</v>
      </c>
      <c r="L125" s="26">
        <v>0</v>
      </c>
      <c r="M125" s="24" t="s">
        <v>1772</v>
      </c>
      <c r="N125" s="28">
        <f>IF(ISERROR(FIND("larger than the sound intensity level",M125,1)),0,-1)</f>
        <v>-1</v>
      </c>
      <c r="O125" s="28">
        <f>IF(ISERROR(FIND("are always equal",$M125,1)),0,-1)</f>
        <v>0</v>
      </c>
      <c r="P125" s="28">
        <f>IF(ISERROR(FIND("is always smaller or equal than the sound energy density level",$M125,1)),0,1)</f>
        <v>1</v>
      </c>
      <c r="Q125" s="28">
        <f>IF(ISERROR(FIND("is the energetic average beween",$M125,1)),0,1)</f>
        <v>0</v>
      </c>
      <c r="R125" s="28">
        <f>IF(ISERROR(FIND("is constant (340 m/s)",$M125,1)),0,-1)</f>
        <v>0</v>
      </c>
      <c r="S125" s="28">
        <f>IF(ISERROR(FIND("is proportional to the temperature",$M125,1)),0,-1)</f>
        <v>-1</v>
      </c>
      <c r="T125" s="28">
        <f>IF(ISERROR(FIND("is proportional to the square root ",$M125,1)),0,1)</f>
        <v>0</v>
      </c>
      <c r="U125" s="28">
        <f>IF(ISERROR(FIND("depends on the sound level",$M125,1)),0,-1)</f>
        <v>0</v>
      </c>
      <c r="V125" s="26">
        <f>SUM(N125:U125)</f>
        <v>-1</v>
      </c>
      <c r="W125" s="24" t="s">
        <v>1771</v>
      </c>
      <c r="X125" s="28">
        <f>IF(ISERROR(FIND("power level doubles",$W125,1)),0,-1)</f>
        <v>0</v>
      </c>
      <c r="Y125" s="28">
        <f>IF(ISERROR(FIND("power level increases by 6 dB",$W125,1)),0,-1)</f>
        <v>0</v>
      </c>
      <c r="Z125" s="28">
        <f>IF(ISERROR(FIND("power level increases by 3 dB",$W125,1)),0,1)</f>
        <v>1</v>
      </c>
      <c r="AA125" s="28">
        <f>IF(ISERROR(FIND("by the listener doubles",$W125,1)),0,-1)</f>
        <v>0</v>
      </c>
      <c r="AB125" s="28">
        <f>IF(ISERROR(FIND("by a factor 1.41",$W125,1)),0,1)</f>
        <v>0</v>
      </c>
      <c r="AC125" s="26">
        <f>SUM(X125:AB125)</f>
        <v>1</v>
      </c>
      <c r="AD125" s="25" t="s">
        <v>1773</v>
      </c>
      <c r="AE125" s="26">
        <f>IF(EXACT(AD125,"25 dB"),1,IF(AD125="",0,-1))</f>
        <v>1</v>
      </c>
      <c r="AF125" s="24" t="s">
        <v>1766</v>
      </c>
      <c r="AG125" s="26">
        <f>IF(EXACT(AF125,"2 Pa"),1,IF(AF125="",0,-1))</f>
        <v>1</v>
      </c>
      <c r="AH125" s="24" t="s">
        <v>1767</v>
      </c>
      <c r="AI125" s="30">
        <f>20*LOG10((3+K125)/0.00002)</f>
        <v>106.02059991327963</v>
      </c>
      <c r="AJ125" s="26">
        <f>IF(AH125="",0,IF(EXACT(RIGHT(AH125,2),"dB"),IF(ABS(VALUE(LEFT(AH125,FIND(" ",AH125,1)))-AI125)&lt;=0.5,1,-1),-1))</f>
        <v>1</v>
      </c>
      <c r="AK125" s="24" t="s">
        <v>1768</v>
      </c>
      <c r="AL125" s="30">
        <f>10*LOG10(10^((80+J125)/10)+10^((78+I125)/10))</f>
        <v>88.790097496525675</v>
      </c>
      <c r="AM125" s="26">
        <f>IF(AK125="",0,IF(EXACT(RIGHT(AK125,2),"dB"),IF(ABS(VALUE(LEFT(AK125,FIND(" ",AK125,1)))-AL125)&lt;=0.5,1,-1),-1))</f>
        <v>1</v>
      </c>
      <c r="AN125" s="24" t="s">
        <v>1769</v>
      </c>
      <c r="AO125" s="28" t="str">
        <f>TEXT(78+K125-16.1,"0.0")</f>
        <v>62.9</v>
      </c>
      <c r="AP125" s="26">
        <f>IF(AN125="",0,IF(EXACT(RIGHT(AN125,5),"dB(A)"),IF(ABS(VALUE(LEFT(AN125,FIND(" ",AN125,1)))-AO125)&lt;=0.5,1,-1),-1))</f>
        <v>-1</v>
      </c>
      <c r="AQ125" s="31"/>
      <c r="AR125" s="28">
        <f>60+I125-0.5</f>
        <v>62.5</v>
      </c>
      <c r="AS125" s="26">
        <f>IF(AQ125="",0,IF(EXACT(RIGHT(AQ125,5),"dB(A)"),IF(ABS(VALUE(LEFT(AQ125,FIND(" ",AQ125,1)))-AR125)&lt;=0.5,1,-1),-1))</f>
        <v>0</v>
      </c>
      <c r="AT125" s="24" t="s">
        <v>1770</v>
      </c>
      <c r="AU125" s="31">
        <f>0.00002*10^((80+J125)/20)</f>
        <v>0.50237728630191725</v>
      </c>
      <c r="AV125" s="31">
        <f>AU125/400</f>
        <v>1.2559432157547932E-3</v>
      </c>
      <c r="AW125" s="31">
        <f>AU125*AV125</f>
        <v>6.3095734448019635E-4</v>
      </c>
      <c r="AX125" s="31">
        <f>AW125/340</f>
        <v>1.8557568955299893E-6</v>
      </c>
      <c r="AY125" s="26">
        <f>IF(AT125="",0,-1)</f>
        <v>-1</v>
      </c>
      <c r="AZ125" s="32">
        <f>L125+V125+AC125+AE125+AG125+AJ125+AM125+AP125+AS125+AY125</f>
        <v>2</v>
      </c>
    </row>
    <row r="126" spans="1:52" ht="15.75" customHeight="1">
      <c r="A126" s="22">
        <v>125</v>
      </c>
      <c r="B126" s="23">
        <v>41922.74751069444</v>
      </c>
      <c r="C126" s="29" t="s">
        <v>95</v>
      </c>
      <c r="D126" s="33">
        <v>1</v>
      </c>
      <c r="E126" s="25">
        <v>240215</v>
      </c>
      <c r="F126" s="25">
        <f>INT(E126/100000)</f>
        <v>2</v>
      </c>
      <c r="G126" s="25">
        <f>INT(($E126-100000*F126)/10000)</f>
        <v>4</v>
      </c>
      <c r="H126" s="25">
        <f>INT(($E126-100000*F126-10000*G126)/1000)</f>
        <v>0</v>
      </c>
      <c r="I126" s="25">
        <f>INT(($E126-100000*$F126-10000*$G126-1000*$H126)/100)</f>
        <v>2</v>
      </c>
      <c r="J126" s="25">
        <f>INT(($E126-100000*$F126-10000*$G126-1000*$H126-100*$I126)/10)</f>
        <v>1</v>
      </c>
      <c r="K126" s="25">
        <f>INT(($E126-100000*$F126-10000*$G126-1000*$H126-100*$I126-10*$J126))</f>
        <v>5</v>
      </c>
      <c r="L126" s="26">
        <v>2</v>
      </c>
      <c r="M126" s="24" t="s">
        <v>101</v>
      </c>
      <c r="N126" s="28">
        <f>IF(ISERROR(FIND("larger than the sound intensity level",M126,1)),0,-1)</f>
        <v>-1</v>
      </c>
      <c r="O126" s="28">
        <f>IF(ISERROR(FIND("are always equal",$M126,1)),0,-1)</f>
        <v>0</v>
      </c>
      <c r="P126" s="28">
        <f>IF(ISERROR(FIND("is always smaller or equal than the sound energy density level",$M126,1)),0,1)</f>
        <v>1</v>
      </c>
      <c r="Q126" s="28">
        <f>IF(ISERROR(FIND("is the energetic average beween",$M126,1)),0,1)</f>
        <v>0</v>
      </c>
      <c r="R126" s="28">
        <f>IF(ISERROR(FIND("is constant (340 m/s)",$M126,1)),0,-1)</f>
        <v>-1</v>
      </c>
      <c r="S126" s="28">
        <f>IF(ISERROR(FIND("is proportional to the temperature",$M126,1)),0,-1)</f>
        <v>0</v>
      </c>
      <c r="T126" s="28">
        <f>IF(ISERROR(FIND("is proportional to the square root ",$M126,1)),0,1)</f>
        <v>1</v>
      </c>
      <c r="U126" s="28">
        <f>IF(ISERROR(FIND("depends on the sound level",$M126,1)),0,-1)</f>
        <v>0</v>
      </c>
      <c r="V126" s="26">
        <f>SUM(N126:U126)</f>
        <v>0</v>
      </c>
      <c r="W126" s="24" t="s">
        <v>100</v>
      </c>
      <c r="X126" s="28">
        <f>IF(ISERROR(FIND("power level doubles",$W126,1)),0,-1)</f>
        <v>-1</v>
      </c>
      <c r="Y126" s="28">
        <f>IF(ISERROR(FIND("power level increases by 6 dB",$W126,1)),0,-1)</f>
        <v>0</v>
      </c>
      <c r="Z126" s="28">
        <f>IF(ISERROR(FIND("power level increases by 3 dB",$W126,1)),0,1)</f>
        <v>1</v>
      </c>
      <c r="AA126" s="28">
        <f>IF(ISERROR(FIND("by the listener doubles",$W126,1)),0,-1)</f>
        <v>0</v>
      </c>
      <c r="AB126" s="28">
        <f>IF(ISERROR(FIND("by a factor 1.41",$W126,1)),0,1)</f>
        <v>0</v>
      </c>
      <c r="AC126" s="26">
        <f>SUM(X126:AB126)</f>
        <v>0</v>
      </c>
      <c r="AD126" s="25" t="s">
        <v>102</v>
      </c>
      <c r="AE126" s="26">
        <f>IF(EXACT(AD126,"25 dB"),1,IF(AD126="",0,-1))</f>
        <v>1</v>
      </c>
      <c r="AF126" s="29" t="s">
        <v>96</v>
      </c>
      <c r="AG126" s="26">
        <f>IF(EXACT(AF126,"2 Pa"),1,IF(AF126="",0,-1))</f>
        <v>-1</v>
      </c>
      <c r="AH126" s="29" t="s">
        <v>97</v>
      </c>
      <c r="AI126" s="30">
        <f>20*LOG10((3+K126)/0.00002)</f>
        <v>112.04119982655925</v>
      </c>
      <c r="AJ126" s="26">
        <f>IF(AH126="",0,IF(EXACT(RIGHT(AH126,2),"dB"),IF(ABS(VALUE(LEFT(AH126,FIND(" ",AH126,1)))-AI126)&lt;=0.5,1,-1),-1))</f>
        <v>-1</v>
      </c>
      <c r="AK126" s="27" t="s">
        <v>98</v>
      </c>
      <c r="AL126" s="30">
        <f>10*LOG10(10^((80+J126)/10)+10^((78+I126)/10))</f>
        <v>83.539018910438671</v>
      </c>
      <c r="AM126" s="26">
        <f>IF(AK126="",0,IF(EXACT(RIGHT(AK126,2),"dB"),IF(ABS(VALUE(LEFT(AK126,FIND(" ",AK126,1)))-AL126)&lt;=0.5,1,-1),-1))</f>
        <v>-1</v>
      </c>
      <c r="AN126" s="24" t="s">
        <v>99</v>
      </c>
      <c r="AO126" s="28" t="str">
        <f>TEXT(78+K126-16.1,"0.0")</f>
        <v>66.9</v>
      </c>
      <c r="AP126" s="26">
        <f>IF(AN126="",0,IF(EXACT(RIGHT(AN126,5),"dB(A)"),IF(ABS(VALUE(LEFT(AN126,FIND(" ",AN126,1)))-AO126)&lt;=0.5,1,-1),-1))</f>
        <v>1</v>
      </c>
      <c r="AQ126" s="31"/>
      <c r="AR126" s="28">
        <f>60+I126-0.5</f>
        <v>61.5</v>
      </c>
      <c r="AS126" s="26">
        <f>IF(AQ126="",0,IF(EXACT(RIGHT(AQ126,5),"dB(A)"),IF(ABS(VALUE(LEFT(AQ126,FIND(" ",AQ126,1)))-AR126)&lt;=0.5,1,-1),-1))</f>
        <v>0</v>
      </c>
      <c r="AT126" s="31"/>
      <c r="AU126" s="31">
        <f>0.00002*10^((80+J126)/20)</f>
        <v>0.2244036908603928</v>
      </c>
      <c r="AV126" s="31">
        <f>AU126/400</f>
        <v>5.6100922715098195E-4</v>
      </c>
      <c r="AW126" s="31">
        <f>AU126*AV126</f>
        <v>1.2589254117941682E-4</v>
      </c>
      <c r="AX126" s="31">
        <f>AW126/340</f>
        <v>3.7027217993946124E-7</v>
      </c>
      <c r="AY126" s="26">
        <f>IF(AT126="",0,-1)</f>
        <v>0</v>
      </c>
      <c r="AZ126" s="32">
        <f>L126+V126+AC126+AE126+AG126+AJ126+AM126+AP126+AS126+AY126</f>
        <v>1</v>
      </c>
    </row>
    <row r="127" spans="1:52" ht="15.75" customHeight="1">
      <c r="A127" s="22">
        <v>126</v>
      </c>
      <c r="B127" s="23">
        <v>41922.748518865745</v>
      </c>
      <c r="C127" s="29" t="s">
        <v>103</v>
      </c>
      <c r="D127" s="33">
        <v>1</v>
      </c>
      <c r="E127" s="25">
        <v>244163</v>
      </c>
      <c r="F127" s="25">
        <f>INT(E127/100000)</f>
        <v>2</v>
      </c>
      <c r="G127" s="25">
        <f>INT(($E127-100000*F127)/10000)</f>
        <v>4</v>
      </c>
      <c r="H127" s="25">
        <f>INT(($E127-100000*F127-10000*G127)/1000)</f>
        <v>4</v>
      </c>
      <c r="I127" s="25">
        <f>INT(($E127-100000*$F127-10000*$G127-1000*$H127)/100)</f>
        <v>1</v>
      </c>
      <c r="J127" s="25">
        <f>INT(($E127-100000*$F127-10000*$G127-1000*$H127-100*$I127)/10)</f>
        <v>6</v>
      </c>
      <c r="K127" s="25">
        <f>INT(($E127-100000*$F127-10000*$G127-1000*$H127-100*$I127-10*$J127))</f>
        <v>3</v>
      </c>
      <c r="L127" s="26">
        <v>2</v>
      </c>
      <c r="M127" s="24" t="s">
        <v>109</v>
      </c>
      <c r="N127" s="28">
        <f>IF(ISERROR(FIND("larger than the sound intensity level",M127,1)),0,-1)</f>
        <v>-1</v>
      </c>
      <c r="O127" s="28">
        <f>IF(ISERROR(FIND("are always equal",$M127,1)),0,-1)</f>
        <v>0</v>
      </c>
      <c r="P127" s="28">
        <f>IF(ISERROR(FIND("is always smaller or equal than the sound energy density level",$M127,1)),0,1)</f>
        <v>1</v>
      </c>
      <c r="Q127" s="28">
        <f>IF(ISERROR(FIND("is the energetic average beween",$M127,1)),0,1)</f>
        <v>0</v>
      </c>
      <c r="R127" s="28">
        <f>IF(ISERROR(FIND("is constant (340 m/s)",$M127,1)),0,-1)</f>
        <v>0</v>
      </c>
      <c r="S127" s="28">
        <f>IF(ISERROR(FIND("is proportional to the temperature",$M127,1)),0,-1)</f>
        <v>-1</v>
      </c>
      <c r="T127" s="28">
        <f>IF(ISERROR(FIND("is proportional to the square root ",$M127,1)),0,1)</f>
        <v>0</v>
      </c>
      <c r="U127" s="28">
        <f>IF(ISERROR(FIND("depends on the sound level",$M127,1)),0,-1)</f>
        <v>0</v>
      </c>
      <c r="V127" s="26">
        <f>SUM(N127:U127)</f>
        <v>-1</v>
      </c>
      <c r="W127" s="24" t="s">
        <v>108</v>
      </c>
      <c r="X127" s="28">
        <f>IF(ISERROR(FIND("power level doubles",$W127,1)),0,-1)</f>
        <v>0</v>
      </c>
      <c r="Y127" s="28">
        <f>IF(ISERROR(FIND("power level increases by 6 dB",$W127,1)),0,-1)</f>
        <v>0</v>
      </c>
      <c r="Z127" s="28">
        <f>IF(ISERROR(FIND("power level increases by 3 dB",$W127,1)),0,1)</f>
        <v>1</v>
      </c>
      <c r="AA127" s="28">
        <f>IF(ISERROR(FIND("by the listener doubles",$W127,1)),0,-1)</f>
        <v>0</v>
      </c>
      <c r="AB127" s="28">
        <f>IF(ISERROR(FIND("by a factor 1.41",$W127,1)),0,1)</f>
        <v>0</v>
      </c>
      <c r="AC127" s="26">
        <f>SUM(X127:AB127)</f>
        <v>1</v>
      </c>
      <c r="AD127" s="25" t="s">
        <v>110</v>
      </c>
      <c r="AE127" s="26">
        <f>IF(EXACT(AD127,"25 dB"),1,IF(AD127="",0,-1))</f>
        <v>-1</v>
      </c>
      <c r="AF127" s="24" t="s">
        <v>104</v>
      </c>
      <c r="AG127" s="26">
        <f>IF(EXACT(AF127,"2 Pa"),1,IF(AF127="",0,-1))</f>
        <v>1</v>
      </c>
      <c r="AH127" s="24" t="s">
        <v>105</v>
      </c>
      <c r="AI127" s="30">
        <f>20*LOG10((3+K127)/0.00002)</f>
        <v>109.54242509439325</v>
      </c>
      <c r="AJ127" s="26">
        <f>IF(AH127="",0,IF(EXACT(RIGHT(AH127,2),"dB"),IF(ABS(VALUE(LEFT(AH127,FIND(" ",AH127,1)))-AI127)&lt;=0.5,1,-1),-1))</f>
        <v>1</v>
      </c>
      <c r="AK127" s="24" t="s">
        <v>106</v>
      </c>
      <c r="AL127" s="30">
        <f>10*LOG10(10^((80+J127)/10)+10^((78+I127)/10))</f>
        <v>86.790097496525661</v>
      </c>
      <c r="AM127" s="26">
        <f>IF(AK127="",0,IF(EXACT(RIGHT(AK127,2),"dB"),IF(ABS(VALUE(LEFT(AK127,FIND(" ",AK127,1)))-AL127)&lt;=0.5,1,-1),-1))</f>
        <v>-1</v>
      </c>
      <c r="AN127" s="24" t="s">
        <v>107</v>
      </c>
      <c r="AO127" s="28" t="str">
        <f>TEXT(78+K127-16.1,"0.0")</f>
        <v>64.9</v>
      </c>
      <c r="AP127" s="26">
        <f>IF(AN127="",0,IF(EXACT(RIGHT(AN127,5),"dB(A)"),IF(ABS(VALUE(LEFT(AN127,FIND(" ",AN127,1)))-AO127)&lt;=0.5,1,-1),-1))</f>
        <v>-1</v>
      </c>
      <c r="AQ127" s="31"/>
      <c r="AR127" s="28">
        <f>60+I127-0.5</f>
        <v>60.5</v>
      </c>
      <c r="AS127" s="26">
        <f>IF(AQ127="",0,IF(EXACT(RIGHT(AQ127,5),"dB(A)"),IF(ABS(VALUE(LEFT(AQ127,FIND(" ",AQ127,1)))-AR127)&lt;=0.5,1,-1),-1))</f>
        <v>0</v>
      </c>
      <c r="AT127" s="31"/>
      <c r="AU127" s="31">
        <f>0.00002*10^((80+J127)/20)</f>
        <v>0.39905246299377589</v>
      </c>
      <c r="AV127" s="31">
        <f>AU127/400</f>
        <v>9.9763115748443968E-4</v>
      </c>
      <c r="AW127" s="31">
        <f>AU127*AV127</f>
        <v>3.9810717055349719E-4</v>
      </c>
      <c r="AX127" s="31">
        <f>AW127/340</f>
        <v>1.1709034428044036E-6</v>
      </c>
      <c r="AY127" s="26">
        <f>IF(AT127="",0,-1)</f>
        <v>0</v>
      </c>
      <c r="AZ127" s="32">
        <f>L127+V127+AC127+AE127+AG127+AJ127+AM127+AP127+AS127+AY127</f>
        <v>1</v>
      </c>
    </row>
    <row r="128" spans="1:52" ht="15.75" customHeight="1">
      <c r="A128" s="22">
        <v>127</v>
      </c>
      <c r="B128" s="23">
        <v>41922.748947673615</v>
      </c>
      <c r="C128" s="29" t="s">
        <v>120</v>
      </c>
      <c r="D128" s="33">
        <v>1</v>
      </c>
      <c r="E128" s="25">
        <v>244427</v>
      </c>
      <c r="F128" s="25">
        <f>INT(E128/100000)</f>
        <v>2</v>
      </c>
      <c r="G128" s="25">
        <f>INT(($E128-100000*F128)/10000)</f>
        <v>4</v>
      </c>
      <c r="H128" s="25">
        <f>INT(($E128-100000*F128-10000*G128)/1000)</f>
        <v>4</v>
      </c>
      <c r="I128" s="25">
        <f>INT(($E128-100000*$F128-10000*$G128-1000*$H128)/100)</f>
        <v>4</v>
      </c>
      <c r="J128" s="25">
        <f>INT(($E128-100000*$F128-10000*$G128-1000*$H128-100*$I128)/10)</f>
        <v>2</v>
      </c>
      <c r="K128" s="25">
        <f>INT(($E128-100000*$F128-10000*$G128-1000*$H128-100*$I128-10*$J128))</f>
        <v>7</v>
      </c>
      <c r="L128" s="26">
        <v>2</v>
      </c>
      <c r="M128" s="24" t="s">
        <v>128</v>
      </c>
      <c r="N128" s="28">
        <f>IF(ISERROR(FIND("larger than the sound intensity level",M128,1)),0,-1)</f>
        <v>-1</v>
      </c>
      <c r="O128" s="28">
        <f>IF(ISERROR(FIND("are always equal",$M128,1)),0,-1)</f>
        <v>0</v>
      </c>
      <c r="P128" s="28">
        <f>IF(ISERROR(FIND("is always smaller or equal than the sound energy density level",$M128,1)),0,1)</f>
        <v>1</v>
      </c>
      <c r="Q128" s="28">
        <f>IF(ISERROR(FIND("is the energetic average beween",$M128,1)),0,1)</f>
        <v>0</v>
      </c>
      <c r="R128" s="28">
        <f>IF(ISERROR(FIND("is constant (340 m/s)",$M128,1)),0,-1)</f>
        <v>-1</v>
      </c>
      <c r="S128" s="28">
        <f>IF(ISERROR(FIND("is proportional to the temperature",$M128,1)),0,-1)</f>
        <v>0</v>
      </c>
      <c r="T128" s="28">
        <f>IF(ISERROR(FIND("is proportional to the square root ",$M128,1)),0,1)</f>
        <v>1</v>
      </c>
      <c r="U128" s="28">
        <f>IF(ISERROR(FIND("depends on the sound level",$M128,1)),0,-1)</f>
        <v>0</v>
      </c>
      <c r="V128" s="26">
        <f>SUM(N128:U128)</f>
        <v>0</v>
      </c>
      <c r="W128" s="24" t="s">
        <v>127</v>
      </c>
      <c r="X128" s="28">
        <f>IF(ISERROR(FIND("power level doubles",$W128,1)),0,-1)</f>
        <v>0</v>
      </c>
      <c r="Y128" s="28">
        <f>IF(ISERROR(FIND("power level increases by 6 dB",$W128,1)),0,-1)</f>
        <v>0</v>
      </c>
      <c r="Z128" s="28">
        <f>IF(ISERROR(FIND("power level increases by 3 dB",$W128,1)),0,1)</f>
        <v>1</v>
      </c>
      <c r="AA128" s="28">
        <f>IF(ISERROR(FIND("by the listener doubles",$W128,1)),0,-1)</f>
        <v>-1</v>
      </c>
      <c r="AB128" s="28">
        <f>IF(ISERROR(FIND("by a factor 1.41",$W128,1)),0,1)</f>
        <v>0</v>
      </c>
      <c r="AC128" s="26">
        <f>SUM(X128:AB128)</f>
        <v>0</v>
      </c>
      <c r="AD128" s="25" t="s">
        <v>129</v>
      </c>
      <c r="AE128" s="26">
        <f>IF(EXACT(AD128,"25 dB"),1,IF(AD128="",0,-1))</f>
        <v>-1</v>
      </c>
      <c r="AF128" s="24" t="s">
        <v>121</v>
      </c>
      <c r="AG128" s="26">
        <f>IF(EXACT(AF128,"2 Pa"),1,IF(AF128="",0,-1))</f>
        <v>1</v>
      </c>
      <c r="AH128" s="24" t="s">
        <v>122</v>
      </c>
      <c r="AI128" s="30">
        <f>20*LOG10((3+K128)/0.00002)</f>
        <v>113.97940008672037</v>
      </c>
      <c r="AJ128" s="26">
        <f>IF(AH128="",0,IF(EXACT(RIGHT(AH128,2),"dB"),IF(ABS(VALUE(LEFT(AH128,FIND(" ",AH128,1)))-AI128)&lt;=0.5,1,-1),-1))</f>
        <v>1</v>
      </c>
      <c r="AK128" s="24" t="s">
        <v>123</v>
      </c>
      <c r="AL128" s="30">
        <f>10*LOG10(10^((80+J128)/10)+10^((78+I128)/10))</f>
        <v>85.010299956639813</v>
      </c>
      <c r="AM128" s="26">
        <f>IF(AK128="",0,IF(EXACT(RIGHT(AK128,2),"dB"),IF(ABS(VALUE(LEFT(AK128,FIND(" ",AK128,1)))-AL128)&lt;=0.5,1,-1),-1))</f>
        <v>1</v>
      </c>
      <c r="AN128" s="24" t="s">
        <v>124</v>
      </c>
      <c r="AO128" s="28" t="str">
        <f>TEXT(78+K128-16.1,"0.0")</f>
        <v>68.9</v>
      </c>
      <c r="AP128" s="26">
        <f>IF(AN128="",0,IF(EXACT(RIGHT(AN128,5),"dB(A)"),IF(ABS(VALUE(LEFT(AN128,FIND(" ",AN128,1)))-AO128)&lt;=0.5,1,-1),-1))</f>
        <v>-1</v>
      </c>
      <c r="AQ128" s="24" t="s">
        <v>125</v>
      </c>
      <c r="AR128" s="28">
        <f>60+I128-0.5</f>
        <v>63.5</v>
      </c>
      <c r="AS128" s="26">
        <f>IF(AQ128="",0,IF(EXACT(RIGHT(AQ128,5),"dB(A)"),IF(ABS(VALUE(LEFT(AQ128,FIND(" ",AQ128,1)))-AR128)&lt;=0.5,1,-1),-1))</f>
        <v>-1</v>
      </c>
      <c r="AT128" s="24" t="s">
        <v>126</v>
      </c>
      <c r="AU128" s="31">
        <f>0.00002*10^((80+J128)/20)</f>
        <v>0.25178508235883346</v>
      </c>
      <c r="AV128" s="31">
        <f>AU128/400</f>
        <v>6.2946270589708364E-4</v>
      </c>
      <c r="AW128" s="31">
        <f>AU128*AV128</f>
        <v>1.5848931924611136E-4</v>
      </c>
      <c r="AX128" s="31">
        <f>AW128/340</f>
        <v>4.6614505660620987E-7</v>
      </c>
      <c r="AY128" s="26">
        <f>IF(AT128="",0,-1)</f>
        <v>-1</v>
      </c>
      <c r="AZ128" s="32">
        <f>L128+V128+AC128+AE128+AG128+AJ128+AM128+AP128+AS128+AY128</f>
        <v>1</v>
      </c>
    </row>
    <row r="129" spans="1:52" ht="15.75" customHeight="1">
      <c r="A129" s="22">
        <v>128</v>
      </c>
      <c r="B129" s="23">
        <v>41922.749856921298</v>
      </c>
      <c r="C129" s="29" t="s">
        <v>69</v>
      </c>
      <c r="D129" s="33">
        <v>1</v>
      </c>
      <c r="E129" s="25">
        <v>245067</v>
      </c>
      <c r="F129" s="25">
        <f>INT(E129/100000)</f>
        <v>2</v>
      </c>
      <c r="G129" s="25">
        <f>INT(($E129-100000*F129)/10000)</f>
        <v>4</v>
      </c>
      <c r="H129" s="25">
        <f>INT(($E129-100000*F129-10000*G129)/1000)</f>
        <v>5</v>
      </c>
      <c r="I129" s="25">
        <f>INT(($E129-100000*$F129-10000*$G129-1000*$H129)/100)</f>
        <v>0</v>
      </c>
      <c r="J129" s="25">
        <f>INT(($E129-100000*$F129-10000*$G129-1000*$H129-100*$I129)/10)</f>
        <v>6</v>
      </c>
      <c r="K129" s="25">
        <f>INT(($E129-100000*$F129-10000*$G129-1000*$H129-100*$I129-10*$J129))</f>
        <v>7</v>
      </c>
      <c r="L129" s="26">
        <v>2</v>
      </c>
      <c r="M129" s="24" t="s">
        <v>77</v>
      </c>
      <c r="N129" s="28">
        <f>IF(ISERROR(FIND("larger than the sound intensity level",M129,1)),0,-1)</f>
        <v>-1</v>
      </c>
      <c r="O129" s="28">
        <f>IF(ISERROR(FIND("are always equal",$M129,1)),0,-1)</f>
        <v>0</v>
      </c>
      <c r="P129" s="28">
        <f>IF(ISERROR(FIND("is always smaller or equal than the sound energy density level",$M129,1)),0,1)</f>
        <v>1</v>
      </c>
      <c r="Q129" s="28">
        <f>IF(ISERROR(FIND("is the energetic average beween",$M129,1)),0,1)</f>
        <v>0</v>
      </c>
      <c r="R129" s="28">
        <f>IF(ISERROR(FIND("is constant (340 m/s)",$M129,1)),0,-1)</f>
        <v>-1</v>
      </c>
      <c r="S129" s="28">
        <f>IF(ISERROR(FIND("is proportional to the temperature",$M129,1)),0,-1)</f>
        <v>0</v>
      </c>
      <c r="T129" s="28">
        <f>IF(ISERROR(FIND("is proportional to the square root ",$M129,1)),0,1)</f>
        <v>1</v>
      </c>
      <c r="U129" s="28">
        <f>IF(ISERROR(FIND("depends on the sound level",$M129,1)),0,-1)</f>
        <v>0</v>
      </c>
      <c r="V129" s="26">
        <f>SUM(N129:U129)</f>
        <v>0</v>
      </c>
      <c r="W129" s="24" t="s">
        <v>76</v>
      </c>
      <c r="X129" s="28">
        <f>IF(ISERROR(FIND("power level doubles",$W129,1)),0,-1)</f>
        <v>0</v>
      </c>
      <c r="Y129" s="28">
        <f>IF(ISERROR(FIND("power level increases by 6 dB",$W129,1)),0,-1)</f>
        <v>0</v>
      </c>
      <c r="Z129" s="28">
        <f>IF(ISERROR(FIND("power level increases by 3 dB",$W129,1)),0,1)</f>
        <v>1</v>
      </c>
      <c r="AA129" s="28">
        <f>IF(ISERROR(FIND("by the listener doubles",$W129,1)),0,-1)</f>
        <v>-1</v>
      </c>
      <c r="AB129" s="28">
        <f>IF(ISERROR(FIND("by a factor 1.41",$W129,1)),0,1)</f>
        <v>0</v>
      </c>
      <c r="AC129" s="26">
        <f>SUM(X129:AB129)</f>
        <v>0</v>
      </c>
      <c r="AD129" s="25" t="s">
        <v>78</v>
      </c>
      <c r="AE129" s="26">
        <f>IF(EXACT(AD129,"25 dB"),1,IF(AD129="",0,-1))</f>
        <v>-1</v>
      </c>
      <c r="AF129" s="24" t="s">
        <v>70</v>
      </c>
      <c r="AG129" s="26">
        <f>IF(EXACT(AF129,"2 Pa"),1,IF(AF129="",0,-1))</f>
        <v>1</v>
      </c>
      <c r="AH129" s="24" t="s">
        <v>71</v>
      </c>
      <c r="AI129" s="30">
        <f>20*LOG10((3+K129)/0.00002)</f>
        <v>113.97940008672037</v>
      </c>
      <c r="AJ129" s="26">
        <f>IF(AH129="",0,IF(EXACT(RIGHT(AH129,2),"dB"),IF(ABS(VALUE(LEFT(AH129,FIND(" ",AH129,1)))-AI129)&lt;=0.5,1,-1),-1))</f>
        <v>1</v>
      </c>
      <c r="AK129" s="24" t="s">
        <v>72</v>
      </c>
      <c r="AL129" s="30">
        <f>10*LOG10(10^((80+J129)/10)+10^((78+I129)/10))</f>
        <v>86.638920341433803</v>
      </c>
      <c r="AM129" s="26">
        <f>IF(AK129="",0,IF(EXACT(RIGHT(AK129,2),"dB"),IF(ABS(VALUE(LEFT(AK129,FIND(" ",AK129,1)))-AL129)&lt;=0.5,1,-1),-1))</f>
        <v>1</v>
      </c>
      <c r="AN129" s="24" t="s">
        <v>73</v>
      </c>
      <c r="AO129" s="28" t="str">
        <f>TEXT(78+K129-16.1,"0.0")</f>
        <v>68.9</v>
      </c>
      <c r="AP129" s="26">
        <f>IF(AN129="",0,IF(EXACT(RIGHT(AN129,5),"dB(A)"),IF(ABS(VALUE(LEFT(AN129,FIND(" ",AN129,1)))-AO129)&lt;=0.5,1,-1),-1))</f>
        <v>-1</v>
      </c>
      <c r="AQ129" s="24" t="s">
        <v>74</v>
      </c>
      <c r="AR129" s="28">
        <f>60+I129-0.5</f>
        <v>59.5</v>
      </c>
      <c r="AS129" s="26">
        <f>IF(AQ129="",0,IF(EXACT(RIGHT(AQ129,5),"dB(A)"),IF(ABS(VALUE(LEFT(AQ129,FIND(" ",AQ129,1)))-AR129)&lt;=0.5,1,-1),-1))</f>
        <v>-1</v>
      </c>
      <c r="AT129" s="24" t="s">
        <v>75</v>
      </c>
      <c r="AU129" s="31">
        <f>0.00002*10^((80+J129)/20)</f>
        <v>0.39905246299377589</v>
      </c>
      <c r="AV129" s="31">
        <f>AU129/400</f>
        <v>9.9763115748443968E-4</v>
      </c>
      <c r="AW129" s="31">
        <f>AU129*AV129</f>
        <v>3.9810717055349719E-4</v>
      </c>
      <c r="AX129" s="31">
        <f>AW129/340</f>
        <v>1.1709034428044036E-6</v>
      </c>
      <c r="AY129" s="26">
        <f>IF(AT129="",0,-1)</f>
        <v>-1</v>
      </c>
      <c r="AZ129" s="32">
        <f>L129+V129+AC129+AE129+AG129+AJ129+AM129+AP129+AS129+AY129</f>
        <v>1</v>
      </c>
    </row>
    <row r="130" spans="1:52" ht="15.75" customHeight="1">
      <c r="A130" s="22">
        <v>129</v>
      </c>
      <c r="B130" s="23">
        <v>41922.750929479167</v>
      </c>
      <c r="C130" s="24" t="s">
        <v>251</v>
      </c>
      <c r="D130" s="25"/>
      <c r="E130" s="25">
        <v>242327</v>
      </c>
      <c r="F130" s="25">
        <f>INT(E130/100000)</f>
        <v>2</v>
      </c>
      <c r="G130" s="25">
        <f>INT(($E130-100000*F130)/10000)</f>
        <v>4</v>
      </c>
      <c r="H130" s="25">
        <f>INT(($E130-100000*F130-10000*G130)/1000)</f>
        <v>2</v>
      </c>
      <c r="I130" s="25">
        <f>INT(($E130-100000*$F130-10000*$G130-1000*$H130)/100)</f>
        <v>3</v>
      </c>
      <c r="J130" s="25">
        <f>INT(($E130-100000*$F130-10000*$G130-1000*$H130-100*$I130)/10)</f>
        <v>2</v>
      </c>
      <c r="K130" s="25">
        <f>INT(($E130-100000*$F130-10000*$G130-1000*$H130-100*$I130-10*$J130))</f>
        <v>7</v>
      </c>
      <c r="L130" s="26">
        <v>2</v>
      </c>
      <c r="M130" s="24" t="s">
        <v>259</v>
      </c>
      <c r="N130" s="28">
        <f>IF(ISERROR(FIND("larger than the sound intensity level",M130,1)),0,-1)</f>
        <v>0</v>
      </c>
      <c r="O130" s="28">
        <f>IF(ISERROR(FIND("are always equal",$M130,1)),0,-1)</f>
        <v>-1</v>
      </c>
      <c r="P130" s="28">
        <f>IF(ISERROR(FIND("is always smaller or equal than the sound energy density level",$M130,1)),0,1)</f>
        <v>1</v>
      </c>
      <c r="Q130" s="28">
        <f>IF(ISERROR(FIND("is the energetic average beween",$M130,1)),0,1)</f>
        <v>0</v>
      </c>
      <c r="R130" s="28">
        <f>IF(ISERROR(FIND("is constant (340 m/s)",$M130,1)),0,-1)</f>
        <v>0</v>
      </c>
      <c r="S130" s="28">
        <f>IF(ISERROR(FIND("is proportional to the temperature",$M130,1)),0,-1)</f>
        <v>-1</v>
      </c>
      <c r="T130" s="28">
        <f>IF(ISERROR(FIND("is proportional to the square root ",$M130,1)),0,1)</f>
        <v>0</v>
      </c>
      <c r="U130" s="28">
        <f>IF(ISERROR(FIND("depends on the sound level",$M130,1)),0,-1)</f>
        <v>0</v>
      </c>
      <c r="V130" s="26">
        <f>SUM(N130:U130)</f>
        <v>-1</v>
      </c>
      <c r="W130" s="24" t="s">
        <v>258</v>
      </c>
      <c r="X130" s="28">
        <f>IF(ISERROR(FIND("power level doubles",$W130,1)),0,-1)</f>
        <v>0</v>
      </c>
      <c r="Y130" s="28">
        <f>IF(ISERROR(FIND("power level increases by 6 dB",$W130,1)),0,-1)</f>
        <v>0</v>
      </c>
      <c r="Z130" s="28">
        <f>IF(ISERROR(FIND("power level increases by 3 dB",$W130,1)),0,1)</f>
        <v>1</v>
      </c>
      <c r="AA130" s="28">
        <f>IF(ISERROR(FIND("by the listener doubles",$W130,1)),0,-1)</f>
        <v>0</v>
      </c>
      <c r="AB130" s="28">
        <f>IF(ISERROR(FIND("by a factor 1.41",$W130,1)),0,1)</f>
        <v>0</v>
      </c>
      <c r="AC130" s="26">
        <f>SUM(X130:AB130)</f>
        <v>1</v>
      </c>
      <c r="AD130" s="25" t="s">
        <v>260</v>
      </c>
      <c r="AE130" s="26">
        <f>IF(EXACT(AD130,"25 dB"),1,IF(AD130="",0,-1))</f>
        <v>-1</v>
      </c>
      <c r="AF130" s="29" t="s">
        <v>252</v>
      </c>
      <c r="AG130" s="26">
        <f>IF(EXACT(AF130,"2 Pa"),1,IF(AF130="",0,-1))</f>
        <v>-1</v>
      </c>
      <c r="AH130" s="29" t="s">
        <v>253</v>
      </c>
      <c r="AI130" s="30">
        <f>20*LOG10((3+K130)/0.00002)</f>
        <v>113.97940008672037</v>
      </c>
      <c r="AJ130" s="26">
        <f>IF(AH130="",0,IF(EXACT(RIGHT(AH130,2),"dB"),IF(ABS(VALUE(LEFT(AH130,FIND(" ",AH130,1)))-AI130)&lt;=0.5,1,-1),-1))</f>
        <v>1</v>
      </c>
      <c r="AK130" s="24" t="s">
        <v>254</v>
      </c>
      <c r="AL130" s="30">
        <f>10*LOG10(10^((80+J130)/10)+10^((78+I130)/10))</f>
        <v>84.539018910438685</v>
      </c>
      <c r="AM130" s="26">
        <f>IF(AK130="",0,IF(EXACT(RIGHT(AK130,2),"dB"),IF(ABS(VALUE(LEFT(AK130,FIND(" ",AK130,1)))-AL130)&lt;=0.5,1,-1),-1))</f>
        <v>1</v>
      </c>
      <c r="AN130" s="24" t="s">
        <v>255</v>
      </c>
      <c r="AO130" s="28" t="str">
        <f>TEXT(78+K130-16.1,"0.0")</f>
        <v>68.9</v>
      </c>
      <c r="AP130" s="26">
        <f>IF(AN130="",0,IF(EXACT(RIGHT(AN130,5),"dB(A)"),IF(ABS(VALUE(LEFT(AN130,FIND(" ",AN130,1)))-AO130)&lt;=0.5,1,-1),-1))</f>
        <v>1</v>
      </c>
      <c r="AQ130" s="24" t="s">
        <v>256</v>
      </c>
      <c r="AR130" s="28">
        <f>60+I130-0.5</f>
        <v>62.5</v>
      </c>
      <c r="AS130" s="26">
        <f>IF(AQ130="",0,IF(EXACT(RIGHT(AQ130,5),"dB(A)"),IF(ABS(VALUE(LEFT(AQ130,FIND(" ",AQ130,1)))-AR130)&lt;=0.5,1,-1),-1))</f>
        <v>-1</v>
      </c>
      <c r="AT130" s="24" t="s">
        <v>257</v>
      </c>
      <c r="AU130" s="31">
        <f>0.00002*10^((80+J130)/20)</f>
        <v>0.25178508235883346</v>
      </c>
      <c r="AV130" s="31">
        <f>AU130/400</f>
        <v>6.2946270589708364E-4</v>
      </c>
      <c r="AW130" s="31">
        <f>AU130*AV130</f>
        <v>1.5848931924611136E-4</v>
      </c>
      <c r="AX130" s="31">
        <f>AW130/340</f>
        <v>4.6614505660620987E-7</v>
      </c>
      <c r="AY130" s="26">
        <f>IF(AT130="",0,-1)</f>
        <v>-1</v>
      </c>
      <c r="AZ130" s="32">
        <f>L130+V130+AC130+AE130+AG130+AJ130+AM130+AP130+AS130+AY130</f>
        <v>1</v>
      </c>
    </row>
    <row r="131" spans="1:52" ht="15.75" customHeight="1">
      <c r="A131" s="22">
        <v>130</v>
      </c>
      <c r="B131" s="23">
        <v>41922.751878506948</v>
      </c>
      <c r="C131" s="29" t="s">
        <v>401</v>
      </c>
      <c r="D131" s="33">
        <v>1</v>
      </c>
      <c r="E131" s="25">
        <v>242652</v>
      </c>
      <c r="F131" s="25">
        <f>INT(E131/100000)</f>
        <v>2</v>
      </c>
      <c r="G131" s="25">
        <f>INT(($E131-100000*F131)/10000)</f>
        <v>4</v>
      </c>
      <c r="H131" s="25">
        <f>INT(($E131-100000*F131-10000*G131)/1000)</f>
        <v>2</v>
      </c>
      <c r="I131" s="25">
        <f>INT(($E131-100000*$F131-10000*$G131-1000*$H131)/100)</f>
        <v>6</v>
      </c>
      <c r="J131" s="25">
        <f>INT(($E131-100000*$F131-10000*$G131-1000*$H131-100*$I131)/10)</f>
        <v>5</v>
      </c>
      <c r="K131" s="25">
        <f>INT(($E131-100000*$F131-10000*$G131-1000*$H131-100*$I131-10*$J131))</f>
        <v>2</v>
      </c>
      <c r="L131" s="26">
        <v>2</v>
      </c>
      <c r="M131" s="24" t="s">
        <v>409</v>
      </c>
      <c r="N131" s="28">
        <f>IF(ISERROR(FIND("larger than the sound intensity level",M131,1)),0,-1)</f>
        <v>0</v>
      </c>
      <c r="O131" s="28">
        <f>IF(ISERROR(FIND("are always equal",$M131,1)),0,-1)</f>
        <v>-1</v>
      </c>
      <c r="P131" s="28">
        <f>IF(ISERROR(FIND("is always smaller or equal than the sound energy density level",$M131,1)),0,1)</f>
        <v>1</v>
      </c>
      <c r="Q131" s="28">
        <f>IF(ISERROR(FIND("is the energetic average beween",$M131,1)),0,1)</f>
        <v>0</v>
      </c>
      <c r="R131" s="28">
        <f>IF(ISERROR(FIND("is constant (340 m/s)",$M131,1)),0,-1)</f>
        <v>0</v>
      </c>
      <c r="S131" s="28">
        <f>IF(ISERROR(FIND("is proportional to the temperature",$M131,1)),0,-1)</f>
        <v>-1</v>
      </c>
      <c r="T131" s="28">
        <f>IF(ISERROR(FIND("is proportional to the square root ",$M131,1)),0,1)</f>
        <v>0</v>
      </c>
      <c r="U131" s="28">
        <f>IF(ISERROR(FIND("depends on the sound level",$M131,1)),0,-1)</f>
        <v>0</v>
      </c>
      <c r="V131" s="26">
        <f>SUM(N131:U131)</f>
        <v>-1</v>
      </c>
      <c r="W131" s="24" t="s">
        <v>408</v>
      </c>
      <c r="X131" s="28">
        <f>IF(ISERROR(FIND("power level doubles",$W131,1)),0,-1)</f>
        <v>0</v>
      </c>
      <c r="Y131" s="28">
        <f>IF(ISERROR(FIND("power level increases by 6 dB",$W131,1)),0,-1)</f>
        <v>0</v>
      </c>
      <c r="Z131" s="28">
        <f>IF(ISERROR(FIND("power level increases by 3 dB",$W131,1)),0,1)</f>
        <v>1</v>
      </c>
      <c r="AA131" s="28">
        <f>IF(ISERROR(FIND("by the listener doubles",$W131,1)),0,-1)</f>
        <v>0</v>
      </c>
      <c r="AB131" s="28">
        <f>IF(ISERROR(FIND("by a factor 1.41",$W131,1)),0,1)</f>
        <v>0</v>
      </c>
      <c r="AC131" s="26">
        <f>SUM(X131:AB131)</f>
        <v>1</v>
      </c>
      <c r="AD131" s="25" t="s">
        <v>410</v>
      </c>
      <c r="AE131" s="26">
        <f>IF(EXACT(AD131,"25 dB"),1,IF(AD131="",0,-1))</f>
        <v>1</v>
      </c>
      <c r="AF131" s="29" t="s">
        <v>402</v>
      </c>
      <c r="AG131" s="26">
        <f>IF(EXACT(AF131,"2 Pa"),1,IF(AF131="",0,-1))</f>
        <v>-1</v>
      </c>
      <c r="AH131" s="24" t="s">
        <v>403</v>
      </c>
      <c r="AI131" s="30">
        <f>20*LOG10((3+K131)/0.00002)</f>
        <v>107.95880017344075</v>
      </c>
      <c r="AJ131" s="26">
        <f>IF(AH131="",0,IF(EXACT(RIGHT(AH131,2),"dB"),IF(ABS(VALUE(LEFT(AH131,FIND(" ",AH131,1)))-AI131)&lt;=0.5,1,-1),-1))</f>
        <v>1</v>
      </c>
      <c r="AK131" s="24" t="s">
        <v>404</v>
      </c>
      <c r="AL131" s="30">
        <f>10*LOG10(10^((80+J131)/10)+10^((78+I131)/10))</f>
        <v>87.539018910438671</v>
      </c>
      <c r="AM131" s="26">
        <f>IF(AK131="",0,IF(EXACT(RIGHT(AK131,2),"dB"),IF(ABS(VALUE(LEFT(AK131,FIND(" ",AK131,1)))-AL131)&lt;=0.5,1,-1),-1))</f>
        <v>-1</v>
      </c>
      <c r="AN131" s="24" t="s">
        <v>405</v>
      </c>
      <c r="AO131" s="28" t="str">
        <f>TEXT(78+K131-16.1,"0.0")</f>
        <v>63.9</v>
      </c>
      <c r="AP131" s="26">
        <f>IF(AN131="",0,IF(EXACT(RIGHT(AN131,5),"dB(A)"),IF(ABS(VALUE(LEFT(AN131,FIND(" ",AN131,1)))-AO131)&lt;=0.5,1,-1),-1))</f>
        <v>1</v>
      </c>
      <c r="AQ131" s="24" t="s">
        <v>406</v>
      </c>
      <c r="AR131" s="28">
        <f>60+I131-0.5</f>
        <v>65.5</v>
      </c>
      <c r="AS131" s="26">
        <f>IF(AQ131="",0,IF(EXACT(RIGHT(AQ131,5),"dB(A)"),IF(ABS(VALUE(LEFT(AQ131,FIND(" ",AQ131,1)))-AR131)&lt;=0.5,1,-1),-1))</f>
        <v>-1</v>
      </c>
      <c r="AT131" s="24" t="s">
        <v>407</v>
      </c>
      <c r="AU131" s="31">
        <f>0.00002*10^((80+J131)/20)</f>
        <v>0.3556558820077847</v>
      </c>
      <c r="AV131" s="31">
        <f>AU131/400</f>
        <v>8.891397050194617E-4</v>
      </c>
      <c r="AW131" s="31">
        <f>AU131*AV131</f>
        <v>3.1622776601683816E-4</v>
      </c>
      <c r="AX131" s="31">
        <f>AW131/340</f>
        <v>9.300816647554063E-7</v>
      </c>
      <c r="AY131" s="26">
        <f>IF(AT131="",0,-1)</f>
        <v>-1</v>
      </c>
      <c r="AZ131" s="32">
        <f>L131+V131+AC131+AE131+AG131+AJ131+AM131+AP131+AS131+AY131</f>
        <v>1</v>
      </c>
    </row>
    <row r="132" spans="1:52" ht="15.75" customHeight="1">
      <c r="A132" s="22">
        <v>131</v>
      </c>
      <c r="B132" s="23">
        <v>41922.751965173607</v>
      </c>
      <c r="C132" s="24" t="s">
        <v>431</v>
      </c>
      <c r="D132" s="25"/>
      <c r="E132" s="25">
        <v>240612</v>
      </c>
      <c r="F132" s="25">
        <f>INT(E132/100000)</f>
        <v>2</v>
      </c>
      <c r="G132" s="25">
        <f>INT(($E132-100000*F132)/10000)</f>
        <v>4</v>
      </c>
      <c r="H132" s="25">
        <f>INT(($E132-100000*F132-10000*G132)/1000)</f>
        <v>0</v>
      </c>
      <c r="I132" s="25">
        <f>INT(($E132-100000*$F132-10000*$G132-1000*$H132)/100)</f>
        <v>6</v>
      </c>
      <c r="J132" s="25">
        <f>INT(($E132-100000*$F132-10000*$G132-1000*$H132-100*$I132)/10)</f>
        <v>1</v>
      </c>
      <c r="K132" s="25">
        <f>INT(($E132-100000*$F132-10000*$G132-1000*$H132-100*$I132-10*$J132))</f>
        <v>2</v>
      </c>
      <c r="L132" s="26">
        <v>2</v>
      </c>
      <c r="M132" s="24" t="s">
        <v>439</v>
      </c>
      <c r="N132" s="28">
        <f>IF(ISERROR(FIND("larger than the sound intensity level",M132,1)),0,-1)</f>
        <v>0</v>
      </c>
      <c r="O132" s="28">
        <f>IF(ISERROR(FIND("are always equal",$M132,1)),0,-1)</f>
        <v>-1</v>
      </c>
      <c r="P132" s="28">
        <f>IF(ISERROR(FIND("is always smaller or equal than the sound energy density level",$M132,1)),0,1)</f>
        <v>1</v>
      </c>
      <c r="Q132" s="28">
        <f>IF(ISERROR(FIND("is the energetic average beween",$M132,1)),0,1)</f>
        <v>0</v>
      </c>
      <c r="R132" s="28">
        <f>IF(ISERROR(FIND("is constant (340 m/s)",$M132,1)),0,-1)</f>
        <v>0</v>
      </c>
      <c r="S132" s="28">
        <f>IF(ISERROR(FIND("is proportional to the temperature",$M132,1)),0,-1)</f>
        <v>-1</v>
      </c>
      <c r="T132" s="28">
        <f>IF(ISERROR(FIND("is proportional to the square root ",$M132,1)),0,1)</f>
        <v>0</v>
      </c>
      <c r="U132" s="28">
        <f>IF(ISERROR(FIND("depends on the sound level",$M132,1)),0,-1)</f>
        <v>0</v>
      </c>
      <c r="V132" s="26">
        <f>SUM(N132:U132)</f>
        <v>-1</v>
      </c>
      <c r="W132" s="24" t="s">
        <v>438</v>
      </c>
      <c r="X132" s="28">
        <f>IF(ISERROR(FIND("power level doubles",$W132,1)),0,-1)</f>
        <v>0</v>
      </c>
      <c r="Y132" s="28">
        <f>IF(ISERROR(FIND("power level increases by 6 dB",$W132,1)),0,-1)</f>
        <v>0</v>
      </c>
      <c r="Z132" s="28">
        <f>IF(ISERROR(FIND("power level increases by 3 dB",$W132,1)),0,1)</f>
        <v>1</v>
      </c>
      <c r="AA132" s="28">
        <f>IF(ISERROR(FIND("by the listener doubles",$W132,1)),0,-1)</f>
        <v>0</v>
      </c>
      <c r="AB132" s="28">
        <f>IF(ISERROR(FIND("by a factor 1.41",$W132,1)),0,1)</f>
        <v>0</v>
      </c>
      <c r="AC132" s="26">
        <f>SUM(X132:AB132)</f>
        <v>1</v>
      </c>
      <c r="AD132" s="25" t="s">
        <v>440</v>
      </c>
      <c r="AE132" s="26">
        <f>IF(EXACT(AD132,"25 dB"),1,IF(AD132="",0,-1))</f>
        <v>-1</v>
      </c>
      <c r="AF132" s="24" t="s">
        <v>432</v>
      </c>
      <c r="AG132" s="26">
        <f>IF(EXACT(AF132,"2 Pa"),1,IF(AF132="",0,-1))</f>
        <v>1</v>
      </c>
      <c r="AH132" s="24" t="s">
        <v>433</v>
      </c>
      <c r="AI132" s="30">
        <f>20*LOG10((3+K132)/0.00002)</f>
        <v>107.95880017344075</v>
      </c>
      <c r="AJ132" s="26">
        <f>IF(AH132="",0,IF(EXACT(RIGHT(AH132,2),"dB"),IF(ABS(VALUE(LEFT(AH132,FIND(" ",AH132,1)))-AI132)&lt;=0.5,1,-1),-1))</f>
        <v>1</v>
      </c>
      <c r="AK132" s="24" t="s">
        <v>434</v>
      </c>
      <c r="AL132" s="30">
        <f>10*LOG10(10^((80+J132)/10)+10^((78+I132)/10))</f>
        <v>85.764348624364857</v>
      </c>
      <c r="AM132" s="26">
        <f>IF(AK132="",0,IF(EXACT(RIGHT(AK132,2),"dB"),IF(ABS(VALUE(LEFT(AK132,FIND(" ",AK132,1)))-AL132)&lt;=0.5,1,-1),-1))</f>
        <v>1</v>
      </c>
      <c r="AN132" s="24" t="s">
        <v>435</v>
      </c>
      <c r="AO132" s="28" t="str">
        <f>TEXT(78+K132-16.1,"0.0")</f>
        <v>63.9</v>
      </c>
      <c r="AP132" s="26">
        <f>IF(AN132="",0,IF(EXACT(RIGHT(AN132,5),"dB(A)"),IF(ABS(VALUE(LEFT(AN132,FIND(" ",AN132,1)))-AO132)&lt;=0.5,1,-1),-1))</f>
        <v>-1</v>
      </c>
      <c r="AQ132" s="24" t="s">
        <v>436</v>
      </c>
      <c r="AR132" s="28">
        <f>60+I132-0.5</f>
        <v>65.5</v>
      </c>
      <c r="AS132" s="26">
        <f>IF(AQ132="",0,IF(EXACT(RIGHT(AQ132,5),"dB(A)"),IF(ABS(VALUE(LEFT(AQ132,FIND(" ",AQ132,1)))-AR132)&lt;=0.5,1,-1),-1))</f>
        <v>-1</v>
      </c>
      <c r="AT132" s="24" t="s">
        <v>437</v>
      </c>
      <c r="AU132" s="31">
        <f>0.00002*10^((80+J132)/20)</f>
        <v>0.2244036908603928</v>
      </c>
      <c r="AV132" s="31">
        <f>AU132/400</f>
        <v>5.6100922715098195E-4</v>
      </c>
      <c r="AW132" s="31">
        <f>AU132*AV132</f>
        <v>1.2589254117941682E-4</v>
      </c>
      <c r="AX132" s="31">
        <f>AW132/340</f>
        <v>3.7027217993946124E-7</v>
      </c>
      <c r="AY132" s="26">
        <f>IF(AT132="",0,-1)</f>
        <v>-1</v>
      </c>
      <c r="AZ132" s="32">
        <f>L132+V132+AC132+AE132+AG132+AJ132+AM132+AP132+AS132+AY132</f>
        <v>1</v>
      </c>
    </row>
    <row r="133" spans="1:52" ht="15.75" customHeight="1">
      <c r="A133" s="22">
        <v>132</v>
      </c>
      <c r="B133" s="23">
        <v>41922.752488495367</v>
      </c>
      <c r="C133" s="29" t="s">
        <v>590</v>
      </c>
      <c r="D133" s="33">
        <v>1</v>
      </c>
      <c r="E133" s="25">
        <v>239475</v>
      </c>
      <c r="F133" s="25">
        <f>INT(E133/100000)</f>
        <v>2</v>
      </c>
      <c r="G133" s="25">
        <f>INT(($E133-100000*F133)/10000)</f>
        <v>3</v>
      </c>
      <c r="H133" s="25">
        <f>INT(($E133-100000*F133-10000*G133)/1000)</f>
        <v>9</v>
      </c>
      <c r="I133" s="25">
        <f>INT(($E133-100000*$F133-10000*$G133-1000*$H133)/100)</f>
        <v>4</v>
      </c>
      <c r="J133" s="25">
        <f>INT(($E133-100000*$F133-10000*$G133-1000*$H133-100*$I133)/10)</f>
        <v>7</v>
      </c>
      <c r="K133" s="25">
        <f>INT(($E133-100000*$F133-10000*$G133-1000*$H133-100*$I133-10*$J133))</f>
        <v>5</v>
      </c>
      <c r="L133" s="26">
        <v>2</v>
      </c>
      <c r="M133" s="24" t="s">
        <v>597</v>
      </c>
      <c r="N133" s="28">
        <f>IF(ISERROR(FIND("larger than the sound intensity level",M133,1)),0,-1)</f>
        <v>-1</v>
      </c>
      <c r="O133" s="28">
        <f>IF(ISERROR(FIND("are always equal",$M133,1)),0,-1)</f>
        <v>0</v>
      </c>
      <c r="P133" s="28">
        <f>IF(ISERROR(FIND("is always smaller or equal than the sound energy density level",$M133,1)),0,1)</f>
        <v>1</v>
      </c>
      <c r="Q133" s="28">
        <f>IF(ISERROR(FIND("is the energetic average beween",$M133,1)),0,1)</f>
        <v>0</v>
      </c>
      <c r="R133" s="28">
        <f>IF(ISERROR(FIND("is constant (340 m/s)",$M133,1)),0,-1)</f>
        <v>0</v>
      </c>
      <c r="S133" s="28">
        <f>IF(ISERROR(FIND("is proportional to the temperature",$M133,1)),0,-1)</f>
        <v>-1</v>
      </c>
      <c r="T133" s="28">
        <f>IF(ISERROR(FIND("is proportional to the square root ",$M133,1)),0,1)</f>
        <v>0</v>
      </c>
      <c r="U133" s="28">
        <f>IF(ISERROR(FIND("depends on the sound level",$M133,1)),0,-1)</f>
        <v>0</v>
      </c>
      <c r="V133" s="26">
        <f>SUM(N133:U133)</f>
        <v>-1</v>
      </c>
      <c r="W133" s="24" t="s">
        <v>596</v>
      </c>
      <c r="X133" s="28">
        <f>IF(ISERROR(FIND("power level doubles",$W133,1)),0,-1)</f>
        <v>0</v>
      </c>
      <c r="Y133" s="28">
        <f>IF(ISERROR(FIND("power level increases by 6 dB",$W133,1)),0,-1)</f>
        <v>0</v>
      </c>
      <c r="Z133" s="28">
        <f>IF(ISERROR(FIND("power level increases by 3 dB",$W133,1)),0,1)</f>
        <v>1</v>
      </c>
      <c r="AA133" s="28">
        <f>IF(ISERROR(FIND("by the listener doubles",$W133,1)),0,-1)</f>
        <v>0</v>
      </c>
      <c r="AB133" s="28">
        <f>IF(ISERROR(FIND("by a factor 1.41",$W133,1)),0,1)</f>
        <v>1</v>
      </c>
      <c r="AC133" s="26">
        <f>SUM(X133:AB133)</f>
        <v>2</v>
      </c>
      <c r="AD133" s="25" t="s">
        <v>598</v>
      </c>
      <c r="AE133" s="26">
        <f>IF(EXACT(AD133,"25 dB"),1,IF(AD133="",0,-1))</f>
        <v>-1</v>
      </c>
      <c r="AF133" s="24" t="s">
        <v>591</v>
      </c>
      <c r="AG133" s="26">
        <f>IF(EXACT(AF133,"2 Pa"),1,IF(AF133="",0,-1))</f>
        <v>1</v>
      </c>
      <c r="AH133" s="24" t="s">
        <v>592</v>
      </c>
      <c r="AI133" s="30">
        <f>20*LOG10((3+K133)/0.00002)</f>
        <v>112.04119982655925</v>
      </c>
      <c r="AJ133" s="26">
        <f>IF(AH133="",0,IF(EXACT(RIGHT(AH133,2),"dB"),IF(ABS(VALUE(LEFT(AH133,FIND(" ",AH133,1)))-AI133)&lt;=0.5,1,-1),-1))</f>
        <v>-1</v>
      </c>
      <c r="AK133" s="24" t="s">
        <v>593</v>
      </c>
      <c r="AL133" s="30">
        <f>10*LOG10(10^((80+J133)/10)+10^((78+I133)/10))</f>
        <v>88.193310480660926</v>
      </c>
      <c r="AM133" s="26">
        <f>IF(AK133="",0,IF(EXACT(RIGHT(AK133,2),"dB"),IF(ABS(VALUE(LEFT(AK133,FIND(" ",AK133,1)))-AL133)&lt;=0.5,1,-1),-1))</f>
        <v>-1</v>
      </c>
      <c r="AN133" s="24" t="s">
        <v>594</v>
      </c>
      <c r="AO133" s="28" t="str">
        <f>TEXT(78+K133-16.1,"0.0")</f>
        <v>66.9</v>
      </c>
      <c r="AP133" s="26">
        <f>IF(AN133="",0,IF(EXACT(RIGHT(AN133,5),"dB(A)"),IF(ABS(VALUE(LEFT(AN133,FIND(" ",AN133,1)))-AO133)&lt;=0.5,1,-1),-1))</f>
        <v>1</v>
      </c>
      <c r="AQ133" s="24" t="s">
        <v>595</v>
      </c>
      <c r="AR133" s="28">
        <f>60+I133-0.5</f>
        <v>63.5</v>
      </c>
      <c r="AS133" s="26">
        <f>IF(AQ133="",0,IF(EXACT(RIGHT(AQ133,5),"dB(A)"),IF(ABS(VALUE(LEFT(AQ133,FIND(" ",AQ133,1)))-AR133)&lt;=0.5,1,-1),-1))</f>
        <v>-1</v>
      </c>
      <c r="AT133" s="31"/>
      <c r="AU133" s="31">
        <f>0.00002*10^((80+J133)/20)</f>
        <v>0.44774422771366768</v>
      </c>
      <c r="AV133" s="31">
        <f>AU133/400</f>
        <v>1.1193605692841691E-3</v>
      </c>
      <c r="AW133" s="31">
        <f>AU133*AV133</f>
        <v>5.0118723362727166E-4</v>
      </c>
      <c r="AX133" s="31">
        <f>AW133/340</f>
        <v>1.4740800989037401E-6</v>
      </c>
      <c r="AY133" s="26">
        <f>IF(AT133="",0,-1)</f>
        <v>0</v>
      </c>
      <c r="AZ133" s="32">
        <f>L133+V133+AC133+AE133+AG133+AJ133+AM133+AP133+AS133+AY133</f>
        <v>1</v>
      </c>
    </row>
    <row r="134" spans="1:52" ht="15.75" customHeight="1">
      <c r="A134" s="22">
        <v>133</v>
      </c>
      <c r="B134" s="23">
        <v>41922.752756122689</v>
      </c>
      <c r="C134" s="29" t="s">
        <v>731</v>
      </c>
      <c r="D134" s="33">
        <v>1</v>
      </c>
      <c r="E134" s="25">
        <v>232430</v>
      </c>
      <c r="F134" s="25">
        <f>INT(E134/100000)</f>
        <v>2</v>
      </c>
      <c r="G134" s="25">
        <f>INT(($E134-100000*F134)/10000)</f>
        <v>3</v>
      </c>
      <c r="H134" s="25">
        <f>INT(($E134-100000*F134-10000*G134)/1000)</f>
        <v>2</v>
      </c>
      <c r="I134" s="25">
        <f>INT(($E134-100000*$F134-10000*$G134-1000*$H134)/100)</f>
        <v>4</v>
      </c>
      <c r="J134" s="25">
        <f>INT(($E134-100000*$F134-10000*$G134-1000*$H134-100*$I134)/10)</f>
        <v>3</v>
      </c>
      <c r="K134" s="25">
        <f>INT(($E134-100000*$F134-10000*$G134-1000*$H134-100*$I134-10*$J134))</f>
        <v>0</v>
      </c>
      <c r="L134" s="26">
        <v>2</v>
      </c>
      <c r="M134" s="24" t="s">
        <v>738</v>
      </c>
      <c r="N134" s="28">
        <f>IF(ISERROR(FIND("larger than the sound intensity level",M134,1)),0,-1)</f>
        <v>0</v>
      </c>
      <c r="O134" s="28">
        <f>IF(ISERROR(FIND("are always equal",$M134,1)),0,-1)</f>
        <v>-1</v>
      </c>
      <c r="P134" s="28">
        <f>IF(ISERROR(FIND("is always smaller or equal than the sound energy density level",$M134,1)),0,1)</f>
        <v>1</v>
      </c>
      <c r="Q134" s="28">
        <f>IF(ISERROR(FIND("is the energetic average beween",$M134,1)),0,1)</f>
        <v>0</v>
      </c>
      <c r="R134" s="28">
        <f>IF(ISERROR(FIND("is constant (340 m/s)",$M134,1)),0,-1)</f>
        <v>0</v>
      </c>
      <c r="S134" s="28">
        <f>IF(ISERROR(FIND("is proportional to the temperature",$M134,1)),0,-1)</f>
        <v>0</v>
      </c>
      <c r="T134" s="28">
        <f>IF(ISERROR(FIND("is proportional to the square root ",$M134,1)),0,1)</f>
        <v>1</v>
      </c>
      <c r="U134" s="28">
        <f>IF(ISERROR(FIND("depends on the sound level",$M134,1)),0,-1)</f>
        <v>0</v>
      </c>
      <c r="V134" s="26">
        <f>SUM(N134:U134)</f>
        <v>1</v>
      </c>
      <c r="W134" s="24" t="s">
        <v>737</v>
      </c>
      <c r="X134" s="28">
        <f>IF(ISERROR(FIND("power level doubles",$W134,1)),0,-1)</f>
        <v>0</v>
      </c>
      <c r="Y134" s="28">
        <f>IF(ISERROR(FIND("power level increases by 6 dB",$W134,1)),0,-1)</f>
        <v>0</v>
      </c>
      <c r="Z134" s="28">
        <f>IF(ISERROR(FIND("power level increases by 3 dB",$W134,1)),0,1)</f>
        <v>1</v>
      </c>
      <c r="AA134" s="28">
        <f>IF(ISERROR(FIND("by the listener doubles",$W134,1)),0,-1)</f>
        <v>0</v>
      </c>
      <c r="AB134" s="28">
        <f>IF(ISERROR(FIND("by a factor 1.41",$W134,1)),0,1)</f>
        <v>1</v>
      </c>
      <c r="AC134" s="26">
        <f>SUM(X134:AB134)</f>
        <v>2</v>
      </c>
      <c r="AD134" s="25" t="s">
        <v>739</v>
      </c>
      <c r="AE134" s="26">
        <f>IF(EXACT(AD134,"25 dB"),1,IF(AD134="",0,-1))</f>
        <v>1</v>
      </c>
      <c r="AF134" s="24" t="s">
        <v>732</v>
      </c>
      <c r="AG134" s="26">
        <f>IF(EXACT(AF134,"2 Pa"),1,IF(AF134="",0,-1))</f>
        <v>-1</v>
      </c>
      <c r="AH134" s="24" t="s">
        <v>733</v>
      </c>
      <c r="AI134" s="30">
        <f>20*LOG10((3+K134)/0.00002)</f>
        <v>103.52182518111363</v>
      </c>
      <c r="AJ134" s="26">
        <f>IF(AH134="",0,IF(EXACT(RIGHT(AH134,2),"dB"),IF(ABS(VALUE(LEFT(AH134,FIND(" ",AH134,1)))-AI134)&lt;=0.5,1,-1),-1))</f>
        <v>-1</v>
      </c>
      <c r="AK134" s="24" t="s">
        <v>734</v>
      </c>
      <c r="AL134" s="30">
        <f>10*LOG10(10^((80+J134)/10)+10^((78+I134)/10))</f>
        <v>85.539018910438671</v>
      </c>
      <c r="AM134" s="26">
        <f>IF(AK134="",0,IF(EXACT(RIGHT(AK134,2),"dB"),IF(ABS(VALUE(LEFT(AK134,FIND(" ",AK134,1)))-AL134)&lt;=0.5,1,-1),-1))</f>
        <v>-1</v>
      </c>
      <c r="AN134" s="24" t="s">
        <v>735</v>
      </c>
      <c r="AO134" s="28" t="str">
        <f>TEXT(78+K134-16.1,"0.0")</f>
        <v>61.9</v>
      </c>
      <c r="AP134" s="26">
        <f>IF(AN134="",0,IF(EXACT(RIGHT(AN134,5),"dB(A)"),IF(ABS(VALUE(LEFT(AN134,FIND(" ",AN134,1)))-AO134)&lt;=0.5,1,-1),-1))</f>
        <v>-1</v>
      </c>
      <c r="AQ134" s="24" t="s">
        <v>736</v>
      </c>
      <c r="AR134" s="28">
        <f>60+I134-0.5</f>
        <v>63.5</v>
      </c>
      <c r="AS134" s="26">
        <f>IF(AQ134="",0,IF(EXACT(RIGHT(AQ134,5),"dB(A)"),IF(ABS(VALUE(LEFT(AQ134,FIND(" ",AQ134,1)))-AR134)&lt;=0.5,1,-1),-1))</f>
        <v>-1</v>
      </c>
      <c r="AT134" s="31"/>
      <c r="AU134" s="31">
        <f>0.00002*10^((80+J134)/20)</f>
        <v>0.28250750892455123</v>
      </c>
      <c r="AV134" s="31">
        <f>AU134/400</f>
        <v>7.0626877231137807E-4</v>
      </c>
      <c r="AW134" s="31">
        <f>AU134*AV134</f>
        <v>1.9952623149688847E-4</v>
      </c>
      <c r="AX134" s="31">
        <f>AW134/340</f>
        <v>5.8684185734378965E-7</v>
      </c>
      <c r="AY134" s="26">
        <f>IF(AT134="",0,-1)</f>
        <v>0</v>
      </c>
      <c r="AZ134" s="32">
        <f>L134+V134+AC134+AE134+AG134+AJ134+AM134+AP134+AS134+AY134</f>
        <v>1</v>
      </c>
    </row>
    <row r="135" spans="1:52" ht="15.75" customHeight="1">
      <c r="A135" s="22">
        <v>134</v>
      </c>
      <c r="B135" s="23">
        <v>41922.75292190972</v>
      </c>
      <c r="C135" s="29" t="s">
        <v>885</v>
      </c>
      <c r="D135" s="33">
        <v>1</v>
      </c>
      <c r="E135" s="25">
        <v>255129</v>
      </c>
      <c r="F135" s="25">
        <f>INT(E135/100000)</f>
        <v>2</v>
      </c>
      <c r="G135" s="25">
        <f>INT(($E135-100000*F135)/10000)</f>
        <v>5</v>
      </c>
      <c r="H135" s="25">
        <f>INT(($E135-100000*F135-10000*G135)/1000)</f>
        <v>5</v>
      </c>
      <c r="I135" s="25">
        <f>INT(($E135-100000*$F135-10000*$G135-1000*$H135)/100)</f>
        <v>1</v>
      </c>
      <c r="J135" s="25">
        <f>INT(($E135-100000*$F135-10000*$G135-1000*$H135-100*$I135)/10)</f>
        <v>2</v>
      </c>
      <c r="K135" s="25">
        <f>INT(($E135-100000*$F135-10000*$G135-1000*$H135-100*$I135-10*$J135))</f>
        <v>9</v>
      </c>
      <c r="L135" s="26">
        <v>2</v>
      </c>
      <c r="M135" s="24" t="s">
        <v>890</v>
      </c>
      <c r="N135" s="28">
        <f>IF(ISERROR(FIND("larger than the sound intensity level",M135,1)),0,-1)</f>
        <v>-1</v>
      </c>
      <c r="O135" s="28">
        <f>IF(ISERROR(FIND("are always equal",$M135,1)),0,-1)</f>
        <v>0</v>
      </c>
      <c r="P135" s="28">
        <f>IF(ISERROR(FIND("is always smaller or equal than the sound energy density level",$M135,1)),0,1)</f>
        <v>1</v>
      </c>
      <c r="Q135" s="28">
        <f>IF(ISERROR(FIND("is the energetic average beween",$M135,1)),0,1)</f>
        <v>0</v>
      </c>
      <c r="R135" s="28">
        <f>IF(ISERROR(FIND("is constant (340 m/s)",$M135,1)),0,-1)</f>
        <v>0</v>
      </c>
      <c r="S135" s="28">
        <f>IF(ISERROR(FIND("is proportional to the temperature",$M135,1)),0,-1)</f>
        <v>-1</v>
      </c>
      <c r="T135" s="28">
        <f>IF(ISERROR(FIND("is proportional to the square root ",$M135,1)),0,1)</f>
        <v>1</v>
      </c>
      <c r="U135" s="28">
        <f>IF(ISERROR(FIND("depends on the sound level",$M135,1)),0,-1)</f>
        <v>0</v>
      </c>
      <c r="V135" s="26">
        <f>SUM(N135:U135)</f>
        <v>0</v>
      </c>
      <c r="W135" s="24" t="s">
        <v>889</v>
      </c>
      <c r="X135" s="28">
        <f>IF(ISERROR(FIND("power level doubles",$W135,1)),0,-1)</f>
        <v>0</v>
      </c>
      <c r="Y135" s="28">
        <f>IF(ISERROR(FIND("power level increases by 6 dB",$W135,1)),0,-1)</f>
        <v>0</v>
      </c>
      <c r="Z135" s="28">
        <f>IF(ISERROR(FIND("power level increases by 3 dB",$W135,1)),0,1)</f>
        <v>1</v>
      </c>
      <c r="AA135" s="28">
        <f>IF(ISERROR(FIND("by the listener doubles",$W135,1)),0,-1)</f>
        <v>0</v>
      </c>
      <c r="AB135" s="28">
        <f>IF(ISERROR(FIND("by a factor 1.41",$W135,1)),0,1)</f>
        <v>0</v>
      </c>
      <c r="AC135" s="26">
        <f>SUM(X135:AB135)</f>
        <v>1</v>
      </c>
      <c r="AD135" s="25" t="s">
        <v>891</v>
      </c>
      <c r="AE135" s="26">
        <f>IF(EXACT(AD135,"25 dB"),1,IF(AD135="",0,-1))</f>
        <v>1</v>
      </c>
      <c r="AF135" s="24" t="s">
        <v>886</v>
      </c>
      <c r="AG135" s="26">
        <f>IF(EXACT(AF135,"2 Pa"),1,IF(AF135="",0,-1))</f>
        <v>1</v>
      </c>
      <c r="AH135" s="29">
        <v>108</v>
      </c>
      <c r="AI135" s="30">
        <f>20*LOG10((3+K135)/0.00002)</f>
        <v>115.56302500767288</v>
      </c>
      <c r="AJ135" s="26">
        <f>IF(AH135="",0,IF(EXACT(RIGHT(AH135,2),"dB"),IF(ABS(VALUE(LEFT(AH135,FIND(" ",AH135,1)))-AI135)&lt;=0.5,1,-1),-1))</f>
        <v>-1</v>
      </c>
      <c r="AK135" s="29">
        <v>83.8</v>
      </c>
      <c r="AL135" s="30">
        <f>10*LOG10(10^((80+J135)/10)+10^((78+I135)/10))</f>
        <v>83.764348624364857</v>
      </c>
      <c r="AM135" s="26">
        <f>IF(AK135="",0,IF(EXACT(RIGHT(AK135,2),"dB"),IF(ABS(VALUE(LEFT(AK135,FIND(" ",AK135,1)))-AL135)&lt;=0.5,1,-1),-1))</f>
        <v>-1</v>
      </c>
      <c r="AN135" s="31"/>
      <c r="AO135" s="28" t="str">
        <f>TEXT(78+K135-16.1,"0.0")</f>
        <v>70.9</v>
      </c>
      <c r="AP135" s="26">
        <f>IF(AN135="",0,IF(EXACT(RIGHT(AN135,5),"dB(A)"),IF(ABS(VALUE(LEFT(AN135,FIND(" ",AN135,1)))-AO135)&lt;=0.5,1,-1),-1))</f>
        <v>0</v>
      </c>
      <c r="AQ135" s="24" t="s">
        <v>887</v>
      </c>
      <c r="AR135" s="28">
        <f>60+I135-0.5</f>
        <v>60.5</v>
      </c>
      <c r="AS135" s="26">
        <f>IF(AQ135="",0,IF(EXACT(RIGHT(AQ135,5),"dB(A)"),IF(ABS(VALUE(LEFT(AQ135,FIND(" ",AQ135,1)))-AR135)&lt;=0.5,1,-1),-1))</f>
        <v>-1</v>
      </c>
      <c r="AT135" s="24" t="s">
        <v>888</v>
      </c>
      <c r="AU135" s="31">
        <f>0.00002*10^((80+J135)/20)</f>
        <v>0.25178508235883346</v>
      </c>
      <c r="AV135" s="31">
        <f>AU135/400</f>
        <v>6.2946270589708364E-4</v>
      </c>
      <c r="AW135" s="31">
        <f>AU135*AV135</f>
        <v>1.5848931924611136E-4</v>
      </c>
      <c r="AX135" s="31">
        <f>AW135/340</f>
        <v>4.6614505660620987E-7</v>
      </c>
      <c r="AY135" s="26">
        <f>IF(AT135="",0,-1)</f>
        <v>-1</v>
      </c>
      <c r="AZ135" s="32">
        <f>L135+V135+AC135+AE135+AG135+AJ135+AM135+AP135+AS135+AY135</f>
        <v>1</v>
      </c>
    </row>
    <row r="136" spans="1:52" ht="15.75" customHeight="1">
      <c r="A136" s="22">
        <v>135</v>
      </c>
      <c r="B136" s="23">
        <v>41922.753233842588</v>
      </c>
      <c r="C136" s="29" t="s">
        <v>967</v>
      </c>
      <c r="D136" s="33">
        <v>1</v>
      </c>
      <c r="E136" s="25">
        <v>239308</v>
      </c>
      <c r="F136" s="25">
        <f>INT(E136/100000)</f>
        <v>2</v>
      </c>
      <c r="G136" s="25">
        <f>INT(($E136-100000*F136)/10000)</f>
        <v>3</v>
      </c>
      <c r="H136" s="25">
        <f>INT(($E136-100000*F136-10000*G136)/1000)</f>
        <v>9</v>
      </c>
      <c r="I136" s="25">
        <f>INT(($E136-100000*$F136-10000*$G136-1000*$H136)/100)</f>
        <v>3</v>
      </c>
      <c r="J136" s="25">
        <f>INT(($E136-100000*$F136-10000*$G136-1000*$H136-100*$I136)/10)</f>
        <v>0</v>
      </c>
      <c r="K136" s="25">
        <f>INT(($E136-100000*$F136-10000*$G136-1000*$H136-100*$I136-10*$J136))</f>
        <v>8</v>
      </c>
      <c r="L136" s="26">
        <v>2</v>
      </c>
      <c r="M136" s="24" t="s">
        <v>975</v>
      </c>
      <c r="N136" s="28">
        <f>IF(ISERROR(FIND("larger than the sound intensity level",M136,1)),0,-1)</f>
        <v>-1</v>
      </c>
      <c r="O136" s="28">
        <f>IF(ISERROR(FIND("are always equal",$M136,1)),0,-1)</f>
        <v>0</v>
      </c>
      <c r="P136" s="28">
        <f>IF(ISERROR(FIND("is always smaller or equal than the sound energy density level",$M136,1)),0,1)</f>
        <v>0</v>
      </c>
      <c r="Q136" s="28">
        <f>IF(ISERROR(FIND("is the energetic average beween",$M136,1)),0,1)</f>
        <v>1</v>
      </c>
      <c r="R136" s="28">
        <f>IF(ISERROR(FIND("is constant (340 m/s)",$M136,1)),0,-1)</f>
        <v>0</v>
      </c>
      <c r="S136" s="28">
        <f>IF(ISERROR(FIND("is proportional to the temperature",$M136,1)),0,-1)</f>
        <v>-1</v>
      </c>
      <c r="T136" s="28">
        <f>IF(ISERROR(FIND("is proportional to the square root ",$M136,1)),0,1)</f>
        <v>0</v>
      </c>
      <c r="U136" s="28">
        <f>IF(ISERROR(FIND("depends on the sound level",$M136,1)),0,-1)</f>
        <v>0</v>
      </c>
      <c r="V136" s="26">
        <f>SUM(N136:U136)</f>
        <v>-1</v>
      </c>
      <c r="W136" s="24" t="s">
        <v>974</v>
      </c>
      <c r="X136" s="28">
        <f>IF(ISERROR(FIND("power level doubles",$W136,1)),0,-1)</f>
        <v>0</v>
      </c>
      <c r="Y136" s="28">
        <f>IF(ISERROR(FIND("power level increases by 6 dB",$W136,1)),0,-1)</f>
        <v>0</v>
      </c>
      <c r="Z136" s="28">
        <f>IF(ISERROR(FIND("power level increases by 3 dB",$W136,1)),0,1)</f>
        <v>1</v>
      </c>
      <c r="AA136" s="28">
        <f>IF(ISERROR(FIND("by the listener doubles",$W136,1)),0,-1)</f>
        <v>0</v>
      </c>
      <c r="AB136" s="28">
        <f>IF(ISERROR(FIND("by a factor 1.41",$W136,1)),0,1)</f>
        <v>0</v>
      </c>
      <c r="AC136" s="26">
        <f>SUM(X136:AB136)</f>
        <v>1</v>
      </c>
      <c r="AD136" s="25" t="s">
        <v>976</v>
      </c>
      <c r="AE136" s="26">
        <f>IF(EXACT(AD136,"25 dB"),1,IF(AD136="",0,-1))</f>
        <v>1</v>
      </c>
      <c r="AF136" s="24" t="s">
        <v>968</v>
      </c>
      <c r="AG136" s="26">
        <f>IF(EXACT(AF136,"2 Pa"),1,IF(AF136="",0,-1))</f>
        <v>-1</v>
      </c>
      <c r="AH136" s="24" t="s">
        <v>969</v>
      </c>
      <c r="AI136" s="30">
        <f>20*LOG10((3+K136)/0.00002)</f>
        <v>114.80725378988488</v>
      </c>
      <c r="AJ136" s="26">
        <f>IF(AH136="",0,IF(EXACT(RIGHT(AH136,2),"dB"),IF(ABS(VALUE(LEFT(AH136,FIND(" ",AH136,1)))-AI136)&lt;=0.5,1,-1),-1))</f>
        <v>1</v>
      </c>
      <c r="AK136" s="24" t="s">
        <v>970</v>
      </c>
      <c r="AL136" s="30">
        <f>10*LOG10(10^((80+J136)/10)+10^((78+I136)/10))</f>
        <v>83.539018910438671</v>
      </c>
      <c r="AM136" s="26">
        <f>IF(AK136="",0,IF(EXACT(RIGHT(AK136,2),"dB"),IF(ABS(VALUE(LEFT(AK136,FIND(" ",AK136,1)))-AL136)&lt;=0.5,1,-1),-1))</f>
        <v>1</v>
      </c>
      <c r="AN136" s="24" t="s">
        <v>971</v>
      </c>
      <c r="AO136" s="28" t="str">
        <f>TEXT(78+K136-16.1,"0.0")</f>
        <v>69.9</v>
      </c>
      <c r="AP136" s="26">
        <f>IF(AN136="",0,IF(EXACT(RIGHT(AN136,5),"dB(A)"),IF(ABS(VALUE(LEFT(AN136,FIND(" ",AN136,1)))-AO136)&lt;=0.5,1,-1),-1))</f>
        <v>-1</v>
      </c>
      <c r="AQ136" s="24" t="s">
        <v>972</v>
      </c>
      <c r="AR136" s="28">
        <f>60+I136-0.5</f>
        <v>62.5</v>
      </c>
      <c r="AS136" s="26">
        <f>IF(AQ136="",0,IF(EXACT(RIGHT(AQ136,5),"dB(A)"),IF(ABS(VALUE(LEFT(AQ136,FIND(" ",AQ136,1)))-AR136)&lt;=0.5,1,-1),-1))</f>
        <v>-1</v>
      </c>
      <c r="AT136" s="24" t="s">
        <v>973</v>
      </c>
      <c r="AU136" s="31">
        <f>0.00002*10^((80+J136)/20)</f>
        <v>0.2</v>
      </c>
      <c r="AV136" s="31">
        <f>AU136/400</f>
        <v>5.0000000000000001E-4</v>
      </c>
      <c r="AW136" s="31">
        <f>AU136*AV136</f>
        <v>1E-4</v>
      </c>
      <c r="AX136" s="31">
        <f>AW136/340</f>
        <v>2.9411764705882356E-7</v>
      </c>
      <c r="AY136" s="26">
        <f>IF(AT136="",0,-1)</f>
        <v>-1</v>
      </c>
      <c r="AZ136" s="32">
        <f>L136+V136+AC136+AE136+AG136+AJ136+AM136+AP136+AS136+AY136</f>
        <v>1</v>
      </c>
    </row>
    <row r="137" spans="1:52" ht="15.75" customHeight="1">
      <c r="A137" s="22">
        <v>136</v>
      </c>
      <c r="B137" s="23">
        <v>41922.753439236105</v>
      </c>
      <c r="C137" s="24" t="s">
        <v>1032</v>
      </c>
      <c r="D137" s="25"/>
      <c r="E137" s="25">
        <v>239435</v>
      </c>
      <c r="F137" s="25">
        <f>INT(E137/100000)</f>
        <v>2</v>
      </c>
      <c r="G137" s="25">
        <f>INT(($E137-100000*F137)/10000)</f>
        <v>3</v>
      </c>
      <c r="H137" s="25">
        <f>INT(($E137-100000*F137-10000*G137)/1000)</f>
        <v>9</v>
      </c>
      <c r="I137" s="25">
        <f>INT(($E137-100000*$F137-10000*$G137-1000*$H137)/100)</f>
        <v>4</v>
      </c>
      <c r="J137" s="25">
        <f>INT(($E137-100000*$F137-10000*$G137-1000*$H137-100*$I137)/10)</f>
        <v>3</v>
      </c>
      <c r="K137" s="25">
        <f>INT(($E137-100000*$F137-10000*$G137-1000*$H137-100*$I137-10*$J137))</f>
        <v>5</v>
      </c>
      <c r="L137" s="26">
        <v>2</v>
      </c>
      <c r="M137" s="24" t="s">
        <v>1039</v>
      </c>
      <c r="N137" s="28">
        <f>IF(ISERROR(FIND("larger than the sound intensity level",M137,1)),0,-1)</f>
        <v>0</v>
      </c>
      <c r="O137" s="28">
        <f>IF(ISERROR(FIND("are always equal",$M137,1)),0,-1)</f>
        <v>0</v>
      </c>
      <c r="P137" s="28">
        <f>IF(ISERROR(FIND("is always smaller or equal than the sound energy density level",$M137,1)),0,1)</f>
        <v>0</v>
      </c>
      <c r="Q137" s="28">
        <f>IF(ISERROR(FIND("is the energetic average beween",$M137,1)),0,1)</f>
        <v>0</v>
      </c>
      <c r="R137" s="28">
        <f>IF(ISERROR(FIND("is constant (340 m/s)",$M137,1)),0,-1)</f>
        <v>-1</v>
      </c>
      <c r="S137" s="28">
        <f>IF(ISERROR(FIND("is proportional to the temperature",$M137,1)),0,-1)</f>
        <v>0</v>
      </c>
      <c r="T137" s="28">
        <f>IF(ISERROR(FIND("is proportional to the square root ",$M137,1)),0,1)</f>
        <v>1</v>
      </c>
      <c r="U137" s="28">
        <f>IF(ISERROR(FIND("depends on the sound level",$M137,1)),0,-1)</f>
        <v>0</v>
      </c>
      <c r="V137" s="26">
        <f>SUM(N137:U137)</f>
        <v>0</v>
      </c>
      <c r="W137" s="24" t="s">
        <v>1038</v>
      </c>
      <c r="X137" s="28">
        <f>IF(ISERROR(FIND("power level doubles",$W137,1)),0,-1)</f>
        <v>0</v>
      </c>
      <c r="Y137" s="28">
        <f>IF(ISERROR(FIND("power level increases by 6 dB",$W137,1)),0,-1)</f>
        <v>0</v>
      </c>
      <c r="Z137" s="28">
        <f>IF(ISERROR(FIND("power level increases by 3 dB",$W137,1)),0,1)</f>
        <v>1</v>
      </c>
      <c r="AA137" s="28">
        <f>IF(ISERROR(FIND("by the listener doubles",$W137,1)),0,-1)</f>
        <v>0</v>
      </c>
      <c r="AB137" s="28">
        <f>IF(ISERROR(FIND("by a factor 1.41",$W137,1)),0,1)</f>
        <v>0</v>
      </c>
      <c r="AC137" s="26">
        <f>SUM(X137:AB137)</f>
        <v>1</v>
      </c>
      <c r="AD137" s="25" t="s">
        <v>1040</v>
      </c>
      <c r="AE137" s="26">
        <f>IF(EXACT(AD137,"25 dB"),1,IF(AD137="",0,-1))</f>
        <v>-1</v>
      </c>
      <c r="AF137" s="24" t="s">
        <v>1033</v>
      </c>
      <c r="AG137" s="26">
        <f>IF(EXACT(AF137,"2 Pa"),1,IF(AF137="",0,-1))</f>
        <v>-1</v>
      </c>
      <c r="AH137" s="24" t="s">
        <v>1034</v>
      </c>
      <c r="AI137" s="30">
        <f>20*LOG10((3+K137)/0.00002)</f>
        <v>112.04119982655925</v>
      </c>
      <c r="AJ137" s="26">
        <f>IF(AH137="",0,IF(EXACT(RIGHT(AH137,2),"dB"),IF(ABS(VALUE(LEFT(AH137,FIND(" ",AH137,1)))-AI137)&lt;=0.5,1,-1),-1))</f>
        <v>1</v>
      </c>
      <c r="AK137" s="24" t="s">
        <v>1035</v>
      </c>
      <c r="AL137" s="30">
        <f>10*LOG10(10^((80+J137)/10)+10^((78+I137)/10))</f>
        <v>85.539018910438671</v>
      </c>
      <c r="AM137" s="26">
        <f>IF(AK137="",0,IF(EXACT(RIGHT(AK137,2),"dB"),IF(ABS(VALUE(LEFT(AK137,FIND(" ",AK137,1)))-AL137)&lt;=0.5,1,-1),-1))</f>
        <v>-1</v>
      </c>
      <c r="AN137" s="31"/>
      <c r="AO137" s="28" t="str">
        <f>TEXT(78+K137-16.1,"0.0")</f>
        <v>66.9</v>
      </c>
      <c r="AP137" s="26">
        <f>IF(AN137="",0,IF(EXACT(RIGHT(AN137,5),"dB(A)"),IF(ABS(VALUE(LEFT(AN137,FIND(" ",AN137,1)))-AO137)&lt;=0.5,1,-1),-1))</f>
        <v>0</v>
      </c>
      <c r="AQ137" s="24" t="s">
        <v>1036</v>
      </c>
      <c r="AR137" s="28">
        <f>60+I137-0.5</f>
        <v>63.5</v>
      </c>
      <c r="AS137" s="26">
        <f>IF(AQ137="",0,IF(EXACT(RIGHT(AQ137,5),"dB(A)"),IF(ABS(VALUE(LEFT(AQ137,FIND(" ",AQ137,1)))-AR137)&lt;=0.5,1,-1),-1))</f>
        <v>-1</v>
      </c>
      <c r="AT137" s="24" t="s">
        <v>1037</v>
      </c>
      <c r="AU137" s="31">
        <f>0.00002*10^((80+J137)/20)</f>
        <v>0.28250750892455123</v>
      </c>
      <c r="AV137" s="31">
        <f>AU137/400</f>
        <v>7.0626877231137807E-4</v>
      </c>
      <c r="AW137" s="31">
        <f>AU137*AV137</f>
        <v>1.9952623149688847E-4</v>
      </c>
      <c r="AX137" s="31">
        <f>AW137/340</f>
        <v>5.8684185734378965E-7</v>
      </c>
      <c r="AY137" s="26">
        <v>1</v>
      </c>
      <c r="AZ137" s="32">
        <f>L137+V137+AC137+AE137+AG137+AJ137+AM137+AP137+AS137+AY137</f>
        <v>1</v>
      </c>
    </row>
    <row r="138" spans="1:52" ht="15.75" customHeight="1">
      <c r="A138" s="22">
        <v>137</v>
      </c>
      <c r="B138" s="23">
        <v>41922.753507002315</v>
      </c>
      <c r="C138" s="29" t="s">
        <v>1061</v>
      </c>
      <c r="D138" s="33">
        <v>1</v>
      </c>
      <c r="E138" s="25">
        <v>243202</v>
      </c>
      <c r="F138" s="25">
        <f>INT(E138/100000)</f>
        <v>2</v>
      </c>
      <c r="G138" s="25">
        <f>INT(($E138-100000*F138)/10000)</f>
        <v>4</v>
      </c>
      <c r="H138" s="25">
        <f>INT(($E138-100000*F138-10000*G138)/1000)</f>
        <v>3</v>
      </c>
      <c r="I138" s="25">
        <f>INT(($E138-100000*$F138-10000*$G138-1000*$H138)/100)</f>
        <v>2</v>
      </c>
      <c r="J138" s="25">
        <f>INT(($E138-100000*$F138-10000*$G138-1000*$H138-100*$I138)/10)</f>
        <v>0</v>
      </c>
      <c r="K138" s="25">
        <f>INT(($E138-100000*$F138-10000*$G138-1000*$H138-100*$I138-10*$J138))</f>
        <v>2</v>
      </c>
      <c r="L138" s="26">
        <v>2</v>
      </c>
      <c r="M138" s="24" t="s">
        <v>1069</v>
      </c>
      <c r="N138" s="28">
        <f>IF(ISERROR(FIND("larger than the sound intensity level",M138,1)),0,-1)</f>
        <v>-1</v>
      </c>
      <c r="O138" s="28">
        <f>IF(ISERROR(FIND("are always equal",$M138,1)),0,-1)</f>
        <v>0</v>
      </c>
      <c r="P138" s="28">
        <f>IF(ISERROR(FIND("is always smaller or equal than the sound energy density level",$M138,1)),0,1)</f>
        <v>1</v>
      </c>
      <c r="Q138" s="28">
        <f>IF(ISERROR(FIND("is the energetic average beween",$M138,1)),0,1)</f>
        <v>0</v>
      </c>
      <c r="R138" s="28">
        <f>IF(ISERROR(FIND("is constant (340 m/s)",$M138,1)),0,-1)</f>
        <v>0</v>
      </c>
      <c r="S138" s="28">
        <f>IF(ISERROR(FIND("is proportional to the temperature",$M138,1)),0,-1)</f>
        <v>-1</v>
      </c>
      <c r="T138" s="28">
        <f>IF(ISERROR(FIND("is proportional to the square root ",$M138,1)),0,1)</f>
        <v>0</v>
      </c>
      <c r="U138" s="28">
        <f>IF(ISERROR(FIND("depends on the sound level",$M138,1)),0,-1)</f>
        <v>0</v>
      </c>
      <c r="V138" s="26">
        <f>SUM(N138:U138)</f>
        <v>-1</v>
      </c>
      <c r="W138" s="24" t="s">
        <v>1068</v>
      </c>
      <c r="X138" s="28">
        <f>IF(ISERROR(FIND("power level doubles",$W138,1)),0,-1)</f>
        <v>0</v>
      </c>
      <c r="Y138" s="28">
        <f>IF(ISERROR(FIND("power level increases by 6 dB",$W138,1)),0,-1)</f>
        <v>0</v>
      </c>
      <c r="Z138" s="28">
        <f>IF(ISERROR(FIND("power level increases by 3 dB",$W138,1)),0,1)</f>
        <v>1</v>
      </c>
      <c r="AA138" s="28">
        <f>IF(ISERROR(FIND("by the listener doubles",$W138,1)),0,-1)</f>
        <v>0</v>
      </c>
      <c r="AB138" s="28">
        <f>IF(ISERROR(FIND("by a factor 1.41",$W138,1)),0,1)</f>
        <v>0</v>
      </c>
      <c r="AC138" s="26">
        <f>SUM(X138:AB138)</f>
        <v>1</v>
      </c>
      <c r="AD138" s="25" t="s">
        <v>1070</v>
      </c>
      <c r="AE138" s="26">
        <f>IF(EXACT(AD138,"25 dB"),1,IF(AD138="",0,-1))</f>
        <v>1</v>
      </c>
      <c r="AF138" s="24" t="s">
        <v>1062</v>
      </c>
      <c r="AG138" s="26">
        <f>IF(EXACT(AF138,"2 Pa"),1,IF(AF138="",0,-1))</f>
        <v>1</v>
      </c>
      <c r="AH138" s="24" t="s">
        <v>1063</v>
      </c>
      <c r="AI138" s="30">
        <f>20*LOG10((3+K138)/0.00002)</f>
        <v>107.95880017344075</v>
      </c>
      <c r="AJ138" s="26">
        <f>IF(AH138="",0,IF(EXACT(RIGHT(AH138,2),"dB"),IF(ABS(VALUE(LEFT(AH138,FIND(" ",AH138,1)))-AI138)&lt;=0.5,1,-1),-1))</f>
        <v>1</v>
      </c>
      <c r="AK138" s="24" t="s">
        <v>1064</v>
      </c>
      <c r="AL138" s="30">
        <f>10*LOG10(10^((80+J138)/10)+10^((78+I138)/10))</f>
        <v>83.010299956639813</v>
      </c>
      <c r="AM138" s="26">
        <f>IF(AK138="",0,IF(EXACT(RIGHT(AK138,2),"dB"),IF(ABS(VALUE(LEFT(AK138,FIND(" ",AK138,1)))-AL138)&lt;=0.5,1,-1),-1))</f>
        <v>-1</v>
      </c>
      <c r="AN138" s="24" t="s">
        <v>1065</v>
      </c>
      <c r="AO138" s="28" t="str">
        <f>TEXT(78+K138-16.1,"0.0")</f>
        <v>63.9</v>
      </c>
      <c r="AP138" s="26">
        <f>IF(AN138="",0,IF(EXACT(RIGHT(AN138,5),"dB(A)"),IF(ABS(VALUE(LEFT(AN138,FIND(" ",AN138,1)))-AO138)&lt;=0.5,1,-1),-1))</f>
        <v>-1</v>
      </c>
      <c r="AQ138" s="24" t="s">
        <v>1066</v>
      </c>
      <c r="AR138" s="28">
        <f>60+I138-0.5</f>
        <v>61.5</v>
      </c>
      <c r="AS138" s="26">
        <f>IF(AQ138="",0,IF(EXACT(RIGHT(AQ138,5),"dB(A)"),IF(ABS(VALUE(LEFT(AQ138,FIND(" ",AQ138,1)))-AR138)&lt;=0.5,1,-1),-1))</f>
        <v>-1</v>
      </c>
      <c r="AT138" s="24" t="s">
        <v>1067</v>
      </c>
      <c r="AU138" s="31">
        <f>0.00002*10^((80+J138)/20)</f>
        <v>0.2</v>
      </c>
      <c r="AV138" s="31">
        <f>AU138/400</f>
        <v>5.0000000000000001E-4</v>
      </c>
      <c r="AW138" s="31">
        <f>AU138*AV138</f>
        <v>1E-4</v>
      </c>
      <c r="AX138" s="31">
        <f>AW138/340</f>
        <v>2.9411764705882356E-7</v>
      </c>
      <c r="AY138" s="26">
        <f>IF(AT138="",0,-1)</f>
        <v>-1</v>
      </c>
      <c r="AZ138" s="32">
        <f>L138+V138+AC138+AE138+AG138+AJ138+AM138+AP138+AS138+AY138</f>
        <v>1</v>
      </c>
    </row>
    <row r="139" spans="1:52" ht="15.75" customHeight="1">
      <c r="A139" s="22">
        <v>138</v>
      </c>
      <c r="B139" s="23">
        <v>41922.75388092592</v>
      </c>
      <c r="C139" s="24" t="s">
        <v>1108</v>
      </c>
      <c r="D139" s="25"/>
      <c r="E139" s="25">
        <v>232689</v>
      </c>
      <c r="F139" s="25">
        <f>INT(E139/100000)</f>
        <v>2</v>
      </c>
      <c r="G139" s="25">
        <f>INT(($E139-100000*F139)/10000)</f>
        <v>3</v>
      </c>
      <c r="H139" s="25">
        <f>INT(($E139-100000*F139-10000*G139)/1000)</f>
        <v>2</v>
      </c>
      <c r="I139" s="25">
        <f>INT(($E139-100000*$F139-10000*$G139-1000*$H139)/100)</f>
        <v>6</v>
      </c>
      <c r="J139" s="25">
        <f>INT(($E139-100000*$F139-10000*$G139-1000*$H139-100*$I139)/10)</f>
        <v>8</v>
      </c>
      <c r="K139" s="25">
        <f>INT(($E139-100000*$F139-10000*$G139-1000*$H139-100*$I139-10*$J139))</f>
        <v>9</v>
      </c>
      <c r="L139" s="26">
        <v>2</v>
      </c>
      <c r="M139" s="24" t="s">
        <v>1115</v>
      </c>
      <c r="N139" s="28">
        <f>IF(ISERROR(FIND("larger than the sound intensity level",M139,1)),0,-1)</f>
        <v>0</v>
      </c>
      <c r="O139" s="28">
        <f>IF(ISERROR(FIND("are always equal",$M139,1)),0,-1)</f>
        <v>-1</v>
      </c>
      <c r="P139" s="28">
        <f>IF(ISERROR(FIND("is always smaller or equal than the sound energy density level",$M139,1)),0,1)</f>
        <v>1</v>
      </c>
      <c r="Q139" s="28">
        <f>IF(ISERROR(FIND("is the energetic average beween",$M139,1)),0,1)</f>
        <v>0</v>
      </c>
      <c r="R139" s="28">
        <f>IF(ISERROR(FIND("is constant (340 m/s)",$M139,1)),0,-1)</f>
        <v>0</v>
      </c>
      <c r="S139" s="28">
        <f>IF(ISERROR(FIND("is proportional to the temperature",$M139,1)),0,-1)</f>
        <v>0</v>
      </c>
      <c r="T139" s="28">
        <f>IF(ISERROR(FIND("is proportional to the square root ",$M139,1)),0,1)</f>
        <v>1</v>
      </c>
      <c r="U139" s="28">
        <f>IF(ISERROR(FIND("depends on the sound level",$M139,1)),0,-1)</f>
        <v>0</v>
      </c>
      <c r="V139" s="26">
        <f>SUM(N139:U139)</f>
        <v>1</v>
      </c>
      <c r="W139" s="24" t="s">
        <v>1114</v>
      </c>
      <c r="X139" s="28">
        <f>IF(ISERROR(FIND("power level doubles",$W139,1)),0,-1)</f>
        <v>0</v>
      </c>
      <c r="Y139" s="28">
        <f>IF(ISERROR(FIND("power level increases by 6 dB",$W139,1)),0,-1)</f>
        <v>0</v>
      </c>
      <c r="Z139" s="28">
        <f>IF(ISERROR(FIND("power level increases by 3 dB",$W139,1)),0,1)</f>
        <v>1</v>
      </c>
      <c r="AA139" s="28">
        <f>IF(ISERROR(FIND("by the listener doubles",$W139,1)),0,-1)</f>
        <v>0</v>
      </c>
      <c r="AB139" s="28">
        <f>IF(ISERROR(FIND("by a factor 1.41",$W139,1)),0,1)</f>
        <v>1</v>
      </c>
      <c r="AC139" s="26">
        <f>SUM(X139:AB139)</f>
        <v>2</v>
      </c>
      <c r="AD139" s="25" t="s">
        <v>1116</v>
      </c>
      <c r="AE139" s="26">
        <f>IF(EXACT(AD139,"25 dB"),1,IF(AD139="",0,-1))</f>
        <v>1</v>
      </c>
      <c r="AF139" s="24" t="s">
        <v>1109</v>
      </c>
      <c r="AG139" s="26">
        <f>IF(EXACT(AF139,"2 Pa"),1,IF(AF139="",0,-1))</f>
        <v>-1</v>
      </c>
      <c r="AH139" s="24" t="s">
        <v>1110</v>
      </c>
      <c r="AI139" s="30">
        <f>20*LOG10((3+K139)/0.00002)</f>
        <v>115.56302500767288</v>
      </c>
      <c r="AJ139" s="26">
        <f>IF(AH139="",0,IF(EXACT(RIGHT(AH139,2),"dB"),IF(ABS(VALUE(LEFT(AH139,FIND(" ",AH139,1)))-AI139)&lt;=0.5,1,-1),-1))</f>
        <v>-1</v>
      </c>
      <c r="AK139" s="24" t="s">
        <v>1111</v>
      </c>
      <c r="AL139" s="30">
        <f>10*LOG10(10^((80+J139)/10)+10^((78+I139)/10))</f>
        <v>89.455404631092961</v>
      </c>
      <c r="AM139" s="26">
        <f>IF(AK139="",0,IF(EXACT(RIGHT(AK139,2),"dB"),IF(ABS(VALUE(LEFT(AK139,FIND(" ",AK139,1)))-AL139)&lt;=0.5,1,-1),-1))</f>
        <v>-1</v>
      </c>
      <c r="AN139" s="24" t="s">
        <v>1112</v>
      </c>
      <c r="AO139" s="28" t="str">
        <f>TEXT(78+K139-16.1,"0.0")</f>
        <v>70.9</v>
      </c>
      <c r="AP139" s="26">
        <f>IF(AN139="",0,IF(EXACT(RIGHT(AN139,5),"dB(A)"),IF(ABS(VALUE(LEFT(AN139,FIND(" ",AN139,1)))-AO139)&lt;=0.5,1,-1),-1))</f>
        <v>-1</v>
      </c>
      <c r="AQ139" s="24" t="s">
        <v>1113</v>
      </c>
      <c r="AR139" s="28">
        <f>60+I139-0.5</f>
        <v>65.5</v>
      </c>
      <c r="AS139" s="26">
        <f>IF(AQ139="",0,IF(EXACT(RIGHT(AQ139,5),"dB(A)"),IF(ABS(VALUE(LEFT(AQ139,FIND(" ",AQ139,1)))-AR139)&lt;=0.5,1,-1),-1))</f>
        <v>-1</v>
      </c>
      <c r="AT139" s="31"/>
      <c r="AU139" s="31">
        <f>0.00002*10^((80+J139)/20)</f>
        <v>0.50237728630191725</v>
      </c>
      <c r="AV139" s="31">
        <f>AU139/400</f>
        <v>1.2559432157547932E-3</v>
      </c>
      <c r="AW139" s="31">
        <f>AU139*AV139</f>
        <v>6.3095734448019635E-4</v>
      </c>
      <c r="AX139" s="31">
        <f>AW139/340</f>
        <v>1.8557568955299893E-6</v>
      </c>
      <c r="AY139" s="26">
        <f>IF(AT139="",0,-1)</f>
        <v>0</v>
      </c>
      <c r="AZ139" s="32">
        <f>L139+V139+AC139+AE139+AG139+AJ139+AM139+AP139+AS139+AY139</f>
        <v>1</v>
      </c>
    </row>
    <row r="140" spans="1:52" ht="15.75" customHeight="1">
      <c r="A140" s="22">
        <v>139</v>
      </c>
      <c r="B140" s="23">
        <v>41922.755014652779</v>
      </c>
      <c r="C140" s="29" t="s">
        <v>995</v>
      </c>
      <c r="D140" s="33">
        <v>1</v>
      </c>
      <c r="E140" s="25">
        <v>242665</v>
      </c>
      <c r="F140" s="25">
        <f>INT(E140/100000)</f>
        <v>2</v>
      </c>
      <c r="G140" s="25">
        <f>INT(($E140-100000*F140)/10000)</f>
        <v>4</v>
      </c>
      <c r="H140" s="25">
        <f>INT(($E140-100000*F140-10000*G140)/1000)</f>
        <v>2</v>
      </c>
      <c r="I140" s="25">
        <f>INT(($E140-100000*$F140-10000*$G140-1000*$H140)/100)</f>
        <v>6</v>
      </c>
      <c r="J140" s="25">
        <f>INT(($E140-100000*$F140-10000*$G140-1000*$H140-100*$I140)/10)</f>
        <v>6</v>
      </c>
      <c r="K140" s="25">
        <f>INT(($E140-100000*$F140-10000*$G140-1000*$H140-100*$I140-10*$J140))</f>
        <v>5</v>
      </c>
      <c r="L140" s="26">
        <v>2</v>
      </c>
      <c r="M140" s="24" t="s">
        <v>1002</v>
      </c>
      <c r="N140" s="28">
        <f>IF(ISERROR(FIND("larger than the sound intensity level",M140,1)),0,-1)</f>
        <v>-1</v>
      </c>
      <c r="O140" s="28">
        <f>IF(ISERROR(FIND("are always equal",$M140,1)),0,-1)</f>
        <v>0</v>
      </c>
      <c r="P140" s="28">
        <f>IF(ISERROR(FIND("is always smaller or equal than the sound energy density level",$M140,1)),0,1)</f>
        <v>1</v>
      </c>
      <c r="Q140" s="28">
        <f>IF(ISERROR(FIND("is the energetic average beween",$M140,1)),0,1)</f>
        <v>0</v>
      </c>
      <c r="R140" s="28">
        <f>IF(ISERROR(FIND("is constant (340 m/s)",$M140,1)),0,-1)</f>
        <v>0</v>
      </c>
      <c r="S140" s="28">
        <f>IF(ISERROR(FIND("is proportional to the temperature",$M140,1)),0,-1)</f>
        <v>-1</v>
      </c>
      <c r="T140" s="28">
        <f>IF(ISERROR(FIND("is proportional to the square root ",$M140,1)),0,1)</f>
        <v>0</v>
      </c>
      <c r="U140" s="28">
        <f>IF(ISERROR(FIND("depends on the sound level",$M140,1)),0,-1)</f>
        <v>0</v>
      </c>
      <c r="V140" s="26">
        <f>SUM(N140:U140)</f>
        <v>-1</v>
      </c>
      <c r="W140" s="24" t="s">
        <v>1001</v>
      </c>
      <c r="X140" s="28">
        <f>IF(ISERROR(FIND("power level doubles",$W140,1)),0,-1)</f>
        <v>0</v>
      </c>
      <c r="Y140" s="28">
        <f>IF(ISERROR(FIND("power level increases by 6 dB",$W140,1)),0,-1)</f>
        <v>0</v>
      </c>
      <c r="Z140" s="28">
        <f>IF(ISERROR(FIND("power level increases by 3 dB",$W140,1)),0,1)</f>
        <v>1</v>
      </c>
      <c r="AA140" s="28">
        <f>IF(ISERROR(FIND("by the listener doubles",$W140,1)),0,-1)</f>
        <v>0</v>
      </c>
      <c r="AB140" s="28">
        <f>IF(ISERROR(FIND("by a factor 1.41",$W140,1)),0,1)</f>
        <v>1</v>
      </c>
      <c r="AC140" s="26">
        <f>SUM(X140:AB140)</f>
        <v>2</v>
      </c>
      <c r="AD140" s="25" t="s">
        <v>1003</v>
      </c>
      <c r="AE140" s="26">
        <f>IF(EXACT(AD140,"25 dB"),1,IF(AD140="",0,-1))</f>
        <v>-1</v>
      </c>
      <c r="AF140" s="24" t="s">
        <v>996</v>
      </c>
      <c r="AG140" s="26">
        <f>IF(EXACT(AF140,"2 Pa"),1,IF(AF140="",0,-1))</f>
        <v>1</v>
      </c>
      <c r="AH140" s="24" t="s">
        <v>997</v>
      </c>
      <c r="AI140" s="30">
        <f>20*LOG10((3+K140)/0.00002)</f>
        <v>112.04119982655925</v>
      </c>
      <c r="AJ140" s="26">
        <f>IF(AH140="",0,IF(EXACT(RIGHT(AH140,2),"dB"),IF(ABS(VALUE(LEFT(AH140,FIND(" ",AH140,1)))-AI140)&lt;=0.5,1,-1),-1))</f>
        <v>-1</v>
      </c>
      <c r="AK140" s="24" t="s">
        <v>998</v>
      </c>
      <c r="AL140" s="30">
        <f>10*LOG10(10^((80+J140)/10)+10^((78+I140)/10))</f>
        <v>88.1244260279434</v>
      </c>
      <c r="AM140" s="26">
        <f>IF(AK140="",0,IF(EXACT(RIGHT(AK140,2),"dB"),IF(ABS(VALUE(LEFT(AK140,FIND(" ",AK140,1)))-AL140)&lt;=0.5,1,-1),-1))</f>
        <v>1</v>
      </c>
      <c r="AN140" s="24" t="s">
        <v>999</v>
      </c>
      <c r="AO140" s="28" t="str">
        <f>TEXT(78+K140-16.1,"0.0")</f>
        <v>66.9</v>
      </c>
      <c r="AP140" s="26">
        <f>IF(AN140="",0,IF(EXACT(RIGHT(AN140,5),"dB(A)"),IF(ABS(VALUE(LEFT(AN140,FIND(" ",AN140,1)))-AO140)&lt;=0.5,1,-1),-1))</f>
        <v>-1</v>
      </c>
      <c r="AQ140" s="24" t="s">
        <v>1000</v>
      </c>
      <c r="AR140" s="28">
        <f>60+I140-0.5</f>
        <v>65.5</v>
      </c>
      <c r="AS140" s="26">
        <f>IF(AQ140="",0,IF(EXACT(RIGHT(AQ140,5),"dB(A)"),IF(ABS(VALUE(LEFT(AQ140,FIND(" ",AQ140,1)))-AR140)&lt;=0.5,1,-1),-1))</f>
        <v>-1</v>
      </c>
      <c r="AT140" s="31"/>
      <c r="AU140" s="31">
        <f>0.00002*10^((80+J140)/20)</f>
        <v>0.39905246299377589</v>
      </c>
      <c r="AV140" s="31">
        <f>AU140/400</f>
        <v>9.9763115748443968E-4</v>
      </c>
      <c r="AW140" s="31">
        <f>AU140*AV140</f>
        <v>3.9810717055349719E-4</v>
      </c>
      <c r="AX140" s="31">
        <f>AW140/340</f>
        <v>1.1709034428044036E-6</v>
      </c>
      <c r="AY140" s="26">
        <f>IF(AT140="",0,-1)</f>
        <v>0</v>
      </c>
      <c r="AZ140" s="32">
        <f>L140+V140+AC140+AE140+AG140+AJ140+AM140+AP140+AS140+AY140</f>
        <v>1</v>
      </c>
    </row>
    <row r="141" spans="1:52" ht="15.75" customHeight="1">
      <c r="A141" s="22">
        <v>140</v>
      </c>
      <c r="B141" s="23">
        <v>41922.755220925923</v>
      </c>
      <c r="C141" s="29" t="s">
        <v>1360</v>
      </c>
      <c r="D141" s="33">
        <v>1</v>
      </c>
      <c r="E141" s="25">
        <v>239511</v>
      </c>
      <c r="F141" s="25">
        <f>INT(E141/100000)</f>
        <v>2</v>
      </c>
      <c r="G141" s="25">
        <f>INT(($E141-100000*F141)/10000)</f>
        <v>3</v>
      </c>
      <c r="H141" s="25">
        <f>INT(($E141-100000*F141-10000*G141)/1000)</f>
        <v>9</v>
      </c>
      <c r="I141" s="25">
        <f>INT(($E141-100000*$F141-10000*$G141-1000*$H141)/100)</f>
        <v>5</v>
      </c>
      <c r="J141" s="25">
        <f>INT(($E141-100000*$F141-10000*$G141-1000*$H141-100*$I141)/10)</f>
        <v>1</v>
      </c>
      <c r="K141" s="25">
        <f>INT(($E141-100000*$F141-10000*$G141-1000*$H141-100*$I141-10*$J141))</f>
        <v>1</v>
      </c>
      <c r="L141" s="26">
        <v>2</v>
      </c>
      <c r="M141" s="24" t="s">
        <v>1366</v>
      </c>
      <c r="N141" s="28">
        <f>IF(ISERROR(FIND("larger than the sound intensity level",M141,1)),0,-1)</f>
        <v>-1</v>
      </c>
      <c r="O141" s="28">
        <f>IF(ISERROR(FIND("are always equal",$M141,1)),0,-1)</f>
        <v>0</v>
      </c>
      <c r="P141" s="28">
        <f>IF(ISERROR(FIND("is always smaller or equal than the sound energy density level",$M141,1)),0,1)</f>
        <v>1</v>
      </c>
      <c r="Q141" s="28">
        <f>IF(ISERROR(FIND("is the energetic average beween",$M141,1)),0,1)</f>
        <v>0</v>
      </c>
      <c r="R141" s="28">
        <f>IF(ISERROR(FIND("is constant (340 m/s)",$M141,1)),0,-1)</f>
        <v>0</v>
      </c>
      <c r="S141" s="28">
        <f>IF(ISERROR(FIND("is proportional to the temperature",$M141,1)),0,-1)</f>
        <v>-1</v>
      </c>
      <c r="T141" s="28">
        <f>IF(ISERROR(FIND("is proportional to the square root ",$M141,1)),0,1)</f>
        <v>0</v>
      </c>
      <c r="U141" s="28">
        <f>IF(ISERROR(FIND("depends on the sound level",$M141,1)),0,-1)</f>
        <v>0</v>
      </c>
      <c r="V141" s="26">
        <f>SUM(N141:U141)</f>
        <v>-1</v>
      </c>
      <c r="W141" s="24" t="s">
        <v>1365</v>
      </c>
      <c r="X141" s="28">
        <f>IF(ISERROR(FIND("power level doubles",$W141,1)),0,-1)</f>
        <v>0</v>
      </c>
      <c r="Y141" s="28">
        <f>IF(ISERROR(FIND("power level increases by 6 dB",$W141,1)),0,-1)</f>
        <v>0</v>
      </c>
      <c r="Z141" s="28">
        <f>IF(ISERROR(FIND("power level increases by 3 dB",$W141,1)),0,1)</f>
        <v>1</v>
      </c>
      <c r="AA141" s="28">
        <f>IF(ISERROR(FIND("by the listener doubles",$W141,1)),0,-1)</f>
        <v>0</v>
      </c>
      <c r="AB141" s="28">
        <f>IF(ISERROR(FIND("by a factor 1.41",$W141,1)),0,1)</f>
        <v>1</v>
      </c>
      <c r="AC141" s="26">
        <f>SUM(X141:AB141)</f>
        <v>2</v>
      </c>
      <c r="AD141" s="25" t="s">
        <v>1367</v>
      </c>
      <c r="AE141" s="26">
        <f>IF(EXACT(AD141,"25 dB"),1,IF(AD141="",0,-1))</f>
        <v>-1</v>
      </c>
      <c r="AF141" s="24" t="s">
        <v>1361</v>
      </c>
      <c r="AG141" s="26">
        <f>IF(EXACT(AF141,"2 Pa"),1,IF(AF141="",0,-1))</f>
        <v>1</v>
      </c>
      <c r="AH141" s="24" t="s">
        <v>1362</v>
      </c>
      <c r="AI141" s="30">
        <f>20*LOG10((3+K141)/0.00002)</f>
        <v>106.02059991327963</v>
      </c>
      <c r="AJ141" s="26">
        <f>IF(AH141="",0,IF(EXACT(RIGHT(AH141,2),"dB"),IF(ABS(VALUE(LEFT(AH141,FIND(" ",AH141,1)))-AI141)&lt;=0.5,1,-1),-1))</f>
        <v>-1</v>
      </c>
      <c r="AK141" s="24" t="s">
        <v>1363</v>
      </c>
      <c r="AL141" s="30">
        <f>10*LOG10(10^((80+J141)/10)+10^((78+I141)/10))</f>
        <v>85.1244260279434</v>
      </c>
      <c r="AM141" s="26">
        <f>IF(AK141="",0,IF(EXACT(RIGHT(AK141,2),"dB"),IF(ABS(VALUE(LEFT(AK141,FIND(" ",AK141,1)))-AL141)&lt;=0.5,1,-1),-1))</f>
        <v>1</v>
      </c>
      <c r="AN141" s="24" t="s">
        <v>1364</v>
      </c>
      <c r="AO141" s="28" t="str">
        <f>TEXT(78+K141-16.1,"0.0")</f>
        <v>62.9</v>
      </c>
      <c r="AP141" s="26">
        <f>IF(AN141="",0,IF(EXACT(RIGHT(AN141,5),"dB(A)"),IF(ABS(VALUE(LEFT(AN141,FIND(" ",AN141,1)))-AO141)&lt;=0.5,1,-1),-1))</f>
        <v>-1</v>
      </c>
      <c r="AQ141" s="24">
        <v>65</v>
      </c>
      <c r="AR141" s="28">
        <f>60+I141-0.5</f>
        <v>64.5</v>
      </c>
      <c r="AS141" s="26">
        <f>IF(AQ141="",0,IF(EXACT(RIGHT(AQ141,5),"dB(A)"),IF(ABS(VALUE(LEFT(AQ141,FIND(" ",AQ141,1)))-AR141)&lt;=0.5,1,-1),-1))</f>
        <v>-1</v>
      </c>
      <c r="AT141" s="31"/>
      <c r="AU141" s="31">
        <f>0.00002*10^((80+J141)/20)</f>
        <v>0.2244036908603928</v>
      </c>
      <c r="AV141" s="31">
        <f>AU141/400</f>
        <v>5.6100922715098195E-4</v>
      </c>
      <c r="AW141" s="31">
        <f>AU141*AV141</f>
        <v>1.2589254117941682E-4</v>
      </c>
      <c r="AX141" s="31">
        <f>AW141/340</f>
        <v>3.7027217993946124E-7</v>
      </c>
      <c r="AY141" s="26">
        <f>IF(AT141="",0,-1)</f>
        <v>0</v>
      </c>
      <c r="AZ141" s="32">
        <f>L141+V141+AC141+AE141+AG141+AJ141+AM141+AP141+AS141+AY141</f>
        <v>1</v>
      </c>
    </row>
    <row r="142" spans="1:52" ht="15.75" customHeight="1">
      <c r="A142" s="22">
        <v>141</v>
      </c>
      <c r="B142" s="23">
        <v>41922.755245057866</v>
      </c>
      <c r="C142" s="29" t="s">
        <v>1377</v>
      </c>
      <c r="D142" s="33">
        <v>1</v>
      </c>
      <c r="E142" s="25">
        <v>242615</v>
      </c>
      <c r="F142" s="25">
        <f>INT(E142/100000)</f>
        <v>2</v>
      </c>
      <c r="G142" s="25">
        <f>INT(($E142-100000*F142)/10000)</f>
        <v>4</v>
      </c>
      <c r="H142" s="25">
        <f>INT(($E142-100000*F142-10000*G142)/1000)</f>
        <v>2</v>
      </c>
      <c r="I142" s="25">
        <f>INT(($E142-100000*$F142-10000*$G142-1000*$H142)/100)</f>
        <v>6</v>
      </c>
      <c r="J142" s="25">
        <f>INT(($E142-100000*$F142-10000*$G142-1000*$H142-100*$I142)/10)</f>
        <v>1</v>
      </c>
      <c r="K142" s="25">
        <f>INT(($E142-100000*$F142-10000*$G142-1000*$H142-100*$I142-10*$J142))</f>
        <v>5</v>
      </c>
      <c r="L142" s="26">
        <v>2</v>
      </c>
      <c r="M142" s="24" t="s">
        <v>1384</v>
      </c>
      <c r="N142" s="28">
        <f>IF(ISERROR(FIND("larger than the sound intensity level",M142,1)),0,-1)</f>
        <v>-1</v>
      </c>
      <c r="O142" s="28">
        <f>IF(ISERROR(FIND("are always equal",$M142,1)),0,-1)</f>
        <v>0</v>
      </c>
      <c r="P142" s="28">
        <f>IF(ISERROR(FIND("is always smaller or equal than the sound energy density level",$M142,1)),0,1)</f>
        <v>1</v>
      </c>
      <c r="Q142" s="28">
        <f>IF(ISERROR(FIND("is the energetic average beween",$M142,1)),0,1)</f>
        <v>0</v>
      </c>
      <c r="R142" s="28">
        <f>IF(ISERROR(FIND("is constant (340 m/s)",$M142,1)),0,-1)</f>
        <v>0</v>
      </c>
      <c r="S142" s="28">
        <f>IF(ISERROR(FIND("is proportional to the temperature",$M142,1)),0,-1)</f>
        <v>-1</v>
      </c>
      <c r="T142" s="28">
        <f>IF(ISERROR(FIND("is proportional to the square root ",$M142,1)),0,1)</f>
        <v>0</v>
      </c>
      <c r="U142" s="28">
        <f>IF(ISERROR(FIND("depends on the sound level",$M142,1)),0,-1)</f>
        <v>0</v>
      </c>
      <c r="V142" s="26">
        <f>SUM(N142:U142)</f>
        <v>-1</v>
      </c>
      <c r="W142" s="24" t="s">
        <v>1383</v>
      </c>
      <c r="X142" s="28">
        <f>IF(ISERROR(FIND("power level doubles",$W142,1)),0,-1)</f>
        <v>0</v>
      </c>
      <c r="Y142" s="28">
        <f>IF(ISERROR(FIND("power level increases by 6 dB",$W142,1)),0,-1)</f>
        <v>0</v>
      </c>
      <c r="Z142" s="28">
        <f>IF(ISERROR(FIND("power level increases by 3 dB",$W142,1)),0,1)</f>
        <v>1</v>
      </c>
      <c r="AA142" s="28">
        <f>IF(ISERROR(FIND("by the listener doubles",$W142,1)),0,-1)</f>
        <v>0</v>
      </c>
      <c r="AB142" s="28">
        <f>IF(ISERROR(FIND("by a factor 1.41",$W142,1)),0,1)</f>
        <v>1</v>
      </c>
      <c r="AC142" s="26">
        <f>SUM(X142:AB142)</f>
        <v>2</v>
      </c>
      <c r="AD142" s="25" t="s">
        <v>1385</v>
      </c>
      <c r="AE142" s="26">
        <f>IF(EXACT(AD142,"25 dB"),1,IF(AD142="",0,-1))</f>
        <v>-1</v>
      </c>
      <c r="AF142" s="24" t="s">
        <v>1378</v>
      </c>
      <c r="AG142" s="26">
        <f>IF(EXACT(AF142,"2 Pa"),1,IF(AF142="",0,-1))</f>
        <v>1</v>
      </c>
      <c r="AH142" s="24" t="s">
        <v>1379</v>
      </c>
      <c r="AI142" s="30">
        <f>20*LOG10((3+K142)/0.00002)</f>
        <v>112.04119982655925</v>
      </c>
      <c r="AJ142" s="26">
        <f>IF(AH142="",0,IF(EXACT(RIGHT(AH142,2),"dB"),IF(ABS(VALUE(LEFT(AH142,FIND(" ",AH142,1)))-AI142)&lt;=0.5,1,-1),-1))</f>
        <v>-1</v>
      </c>
      <c r="AK142" s="24" t="s">
        <v>1380</v>
      </c>
      <c r="AL142" s="30">
        <f>10*LOG10(10^((80+J142)/10)+10^((78+I142)/10))</f>
        <v>85.764348624364857</v>
      </c>
      <c r="AM142" s="26">
        <f>IF(AK142="",0,IF(EXACT(RIGHT(AK142,2),"dB"),IF(ABS(VALUE(LEFT(AK142,FIND(" ",AK142,1)))-AL142)&lt;=0.5,1,-1),-1))</f>
        <v>1</v>
      </c>
      <c r="AN142" s="24" t="s">
        <v>1381</v>
      </c>
      <c r="AO142" s="28" t="str">
        <f>TEXT(78+K142-16.1,"0.0")</f>
        <v>66.9</v>
      </c>
      <c r="AP142" s="26">
        <f>IF(AN142="",0,IF(EXACT(RIGHT(AN142,5),"dB(A)"),IF(ABS(VALUE(LEFT(AN142,FIND(" ",AN142,1)))-AO142)&lt;=0.5,1,-1),-1))</f>
        <v>-1</v>
      </c>
      <c r="AQ142" s="24" t="s">
        <v>1382</v>
      </c>
      <c r="AR142" s="28">
        <f>60+I142-0.5</f>
        <v>65.5</v>
      </c>
      <c r="AS142" s="26">
        <f>IF(AQ142="",0,IF(EXACT(RIGHT(AQ142,5),"dB(A)"),IF(ABS(VALUE(LEFT(AQ142,FIND(" ",AQ142,1)))-AR142)&lt;=0.5,1,-1),-1))</f>
        <v>-1</v>
      </c>
      <c r="AT142" s="31"/>
      <c r="AU142" s="31">
        <f>0.00002*10^((80+J142)/20)</f>
        <v>0.2244036908603928</v>
      </c>
      <c r="AV142" s="31">
        <f>AU142/400</f>
        <v>5.6100922715098195E-4</v>
      </c>
      <c r="AW142" s="31">
        <f>AU142*AV142</f>
        <v>1.2589254117941682E-4</v>
      </c>
      <c r="AX142" s="31">
        <f>AW142/340</f>
        <v>3.7027217993946124E-7</v>
      </c>
      <c r="AY142" s="26">
        <f>IF(AT142="",0,-1)</f>
        <v>0</v>
      </c>
      <c r="AZ142" s="32">
        <f>L142+V142+AC142+AE142+AG142+AJ142+AM142+AP142+AS142+AY142</f>
        <v>1</v>
      </c>
    </row>
    <row r="143" spans="1:52" ht="15.75" customHeight="1">
      <c r="A143" s="22">
        <v>142</v>
      </c>
      <c r="B143" s="23">
        <v>41922.867795185186</v>
      </c>
      <c r="C143" s="39" t="s">
        <v>1732</v>
      </c>
      <c r="D143" s="40">
        <v>1</v>
      </c>
      <c r="E143" s="25">
        <v>130589</v>
      </c>
      <c r="F143" s="25">
        <f>INT(E143/100000)</f>
        <v>1</v>
      </c>
      <c r="G143" s="25">
        <f>INT(($E143-100000*F143)/10000)</f>
        <v>3</v>
      </c>
      <c r="H143" s="25">
        <f>INT(($E143-100000*F143-10000*G143)/1000)</f>
        <v>0</v>
      </c>
      <c r="I143" s="25">
        <f>INT(($E143-100000*$F143-10000*$G143-1000*$H143)/100)</f>
        <v>5</v>
      </c>
      <c r="J143" s="25">
        <f>INT(($E143-100000*$F143-10000*$G143-1000*$H143-100*$I143)/10)</f>
        <v>8</v>
      </c>
      <c r="K143" s="25">
        <f>INT(($E143-100000*$F143-10000*$G143-1000*$H143-100*$I143-10*$J143))</f>
        <v>9</v>
      </c>
      <c r="L143" s="26">
        <v>0</v>
      </c>
      <c r="M143" s="24" t="s">
        <v>1737</v>
      </c>
      <c r="N143" s="28">
        <f>IF(ISERROR(FIND("larger than the sound intensity level",M143,1)),0,-1)</f>
        <v>0</v>
      </c>
      <c r="O143" s="28">
        <f>IF(ISERROR(FIND("are always equal",$M143,1)),0,-1)</f>
        <v>0</v>
      </c>
      <c r="P143" s="28">
        <f>IF(ISERROR(FIND("is always smaller or equal than the sound energy density level",$M143,1)),0,1)</f>
        <v>0</v>
      </c>
      <c r="Q143" s="28">
        <f>IF(ISERROR(FIND("is the energetic average beween",$M143,1)),0,1)</f>
        <v>0</v>
      </c>
      <c r="R143" s="28">
        <f>IF(ISERROR(FIND("is constant (340 m/s)",$M143,1)),0,-1)</f>
        <v>-1</v>
      </c>
      <c r="S143" s="28">
        <f>IF(ISERROR(FIND("is proportional to the temperature",$M143,1)),0,-1)</f>
        <v>0</v>
      </c>
      <c r="T143" s="28">
        <f>IF(ISERROR(FIND("is proportional to the square root ",$M143,1)),0,1)</f>
        <v>0</v>
      </c>
      <c r="U143" s="28">
        <f>IF(ISERROR(FIND("depends on the sound level",$M143,1)),0,-1)</f>
        <v>0</v>
      </c>
      <c r="V143" s="26">
        <f>SUM(N143:U143)</f>
        <v>-1</v>
      </c>
      <c r="W143" s="24" t="s">
        <v>1736</v>
      </c>
      <c r="X143" s="28">
        <f>IF(ISERROR(FIND("power level doubles",$W143,1)),0,-1)</f>
        <v>0</v>
      </c>
      <c r="Y143" s="28">
        <f>IF(ISERROR(FIND("power level increases by 6 dB",$W143,1)),0,-1)</f>
        <v>0</v>
      </c>
      <c r="Z143" s="28">
        <f>IF(ISERROR(FIND("power level increases by 3 dB",$W143,1)),0,1)</f>
        <v>1</v>
      </c>
      <c r="AA143" s="28">
        <f>IF(ISERROR(FIND("by the listener doubles",$W143,1)),0,-1)</f>
        <v>0</v>
      </c>
      <c r="AB143" s="28">
        <f>IF(ISERROR(FIND("by a factor 1.41",$W143,1)),0,1)</f>
        <v>0</v>
      </c>
      <c r="AC143" s="26">
        <f>SUM(X143:AB143)</f>
        <v>1</v>
      </c>
      <c r="AD143" s="25" t="s">
        <v>1738</v>
      </c>
      <c r="AE143" s="26">
        <f>IF(EXACT(AD143,"25 dB"),1,IF(AD143="",0,-1))</f>
        <v>-1</v>
      </c>
      <c r="AF143" s="24" t="s">
        <v>1733</v>
      </c>
      <c r="AG143" s="26">
        <f>IF(EXACT(AF143,"2 Pa"),1,IF(AF143="",0,-1))</f>
        <v>1</v>
      </c>
      <c r="AH143" s="24" t="s">
        <v>1734</v>
      </c>
      <c r="AI143" s="30">
        <f>20*LOG10((3+K143)/0.00002)</f>
        <v>115.56302500767288</v>
      </c>
      <c r="AJ143" s="26">
        <f>IF(AH143="",0,IF(EXACT(RIGHT(AH143,2),"dB"),IF(ABS(VALUE(LEFT(AH143,FIND(" ",AH143,1)))-AI143)&lt;=0.5,1,-1),-1))</f>
        <v>1</v>
      </c>
      <c r="AK143" s="24">
        <v>89.19</v>
      </c>
      <c r="AL143" s="30">
        <f>10*LOG10(10^((80+J143)/10)+10^((78+I143)/10))</f>
        <v>89.193310480660969</v>
      </c>
      <c r="AM143" s="26">
        <f>IF(AK143="",0,IF(EXACT(RIGHT(AK143,2),"dB"),IF(ABS(VALUE(LEFT(AK143,FIND(" ",AK143,1)))-AL143)&lt;=0.5,1,-1),-1))</f>
        <v>-1</v>
      </c>
      <c r="AN143" s="31"/>
      <c r="AO143" s="28" t="str">
        <f>TEXT(78+K143-16.1,"0.0")</f>
        <v>70.9</v>
      </c>
      <c r="AP143" s="26">
        <f>IF(AN143="",0,IF(EXACT(RIGHT(AN143,5),"dB(A)"),IF(ABS(VALUE(LEFT(AN143,FIND(" ",AN143,1)))-AO143)&lt;=0.5,1,-1),-1))</f>
        <v>0</v>
      </c>
      <c r="AQ143" s="31"/>
      <c r="AR143" s="28">
        <f>60+I143-0.5</f>
        <v>64.5</v>
      </c>
      <c r="AS143" s="26">
        <f>IF(AQ143="",0,IF(EXACT(RIGHT(AQ143,5),"dB(A)"),IF(ABS(VALUE(LEFT(AQ143,FIND(" ",AQ143,1)))-AR143)&lt;=0.5,1,-1),-1))</f>
        <v>0</v>
      </c>
      <c r="AT143" s="24" t="s">
        <v>1735</v>
      </c>
      <c r="AU143" s="31">
        <f>0.00002*10^((80+J143)/20)</f>
        <v>0.50237728630191725</v>
      </c>
      <c r="AV143" s="31">
        <f>AU143/400</f>
        <v>1.2559432157547932E-3</v>
      </c>
      <c r="AW143" s="31">
        <f>AU143*AV143</f>
        <v>6.3095734448019635E-4</v>
      </c>
      <c r="AX143" s="31">
        <f>AW143/340</f>
        <v>1.8557568955299893E-6</v>
      </c>
      <c r="AY143" s="26">
        <v>1</v>
      </c>
      <c r="AZ143" s="32">
        <f>L143+V143+AC143+AE143+AG143+AJ143+AM143+AP143+AS143+AY143</f>
        <v>1</v>
      </c>
    </row>
    <row r="144" spans="1:52" ht="15.75" customHeight="1">
      <c r="A144" s="22">
        <v>143</v>
      </c>
      <c r="B144" s="23">
        <v>41922.869589525464</v>
      </c>
      <c r="C144" s="39" t="s">
        <v>1739</v>
      </c>
      <c r="D144" s="40">
        <v>1</v>
      </c>
      <c r="E144" s="25">
        <v>242662</v>
      </c>
      <c r="F144" s="25">
        <f>INT(E144/100000)</f>
        <v>2</v>
      </c>
      <c r="G144" s="25">
        <f>INT(($E144-100000*F144)/10000)</f>
        <v>4</v>
      </c>
      <c r="H144" s="25">
        <f>INT(($E144-100000*F144-10000*G144)/1000)</f>
        <v>2</v>
      </c>
      <c r="I144" s="25">
        <f>INT(($E144-100000*$F144-10000*$G144-1000*$H144)/100)</f>
        <v>6</v>
      </c>
      <c r="J144" s="25">
        <f>INT(($E144-100000*$F144-10000*$G144-1000*$H144-100*$I144)/10)</f>
        <v>6</v>
      </c>
      <c r="K144" s="25">
        <f>INT(($E144-100000*$F144-10000*$G144-1000*$H144-100*$I144-10*$J144))</f>
        <v>2</v>
      </c>
      <c r="L144" s="26">
        <v>0</v>
      </c>
      <c r="M144" s="24" t="s">
        <v>1746</v>
      </c>
      <c r="N144" s="28">
        <f>IF(ISERROR(FIND("larger than the sound intensity level",M144,1)),0,-1)</f>
        <v>0</v>
      </c>
      <c r="O144" s="28">
        <f>IF(ISERROR(FIND("are always equal",$M144,1)),0,-1)</f>
        <v>0</v>
      </c>
      <c r="P144" s="28">
        <f>IF(ISERROR(FIND("is always smaller or equal than the sound energy density level",$M144,1)),0,1)</f>
        <v>0</v>
      </c>
      <c r="Q144" s="28">
        <f>IF(ISERROR(FIND("is the energetic average beween",$M144,1)),0,1)</f>
        <v>1</v>
      </c>
      <c r="R144" s="28">
        <f>IF(ISERROR(FIND("is constant (340 m/s)",$M144,1)),0,-1)</f>
        <v>0</v>
      </c>
      <c r="S144" s="28">
        <f>IF(ISERROR(FIND("is proportional to the temperature",$M144,1)),0,-1)</f>
        <v>-1</v>
      </c>
      <c r="T144" s="28">
        <f>IF(ISERROR(FIND("is proportional to the square root ",$M144,1)),0,1)</f>
        <v>0</v>
      </c>
      <c r="U144" s="28">
        <f>IF(ISERROR(FIND("depends on the sound level",$M144,1)),0,-1)</f>
        <v>0</v>
      </c>
      <c r="V144" s="26">
        <f>SUM(N144:U144)</f>
        <v>0</v>
      </c>
      <c r="W144" s="24" t="s">
        <v>1745</v>
      </c>
      <c r="X144" s="28">
        <f>IF(ISERROR(FIND("power level doubles",$W144,1)),0,-1)</f>
        <v>0</v>
      </c>
      <c r="Y144" s="28">
        <f>IF(ISERROR(FIND("power level increases by 6 dB",$W144,1)),0,-1)</f>
        <v>0</v>
      </c>
      <c r="Z144" s="28">
        <f>IF(ISERROR(FIND("power level increases by 3 dB",$W144,1)),0,1)</f>
        <v>1</v>
      </c>
      <c r="AA144" s="28">
        <f>IF(ISERROR(FIND("by the listener doubles",$W144,1)),0,-1)</f>
        <v>0</v>
      </c>
      <c r="AB144" s="28">
        <f>IF(ISERROR(FIND("by a factor 1.41",$W144,1)),0,1)</f>
        <v>0</v>
      </c>
      <c r="AC144" s="26">
        <f>SUM(X144:AB144)</f>
        <v>1</v>
      </c>
      <c r="AD144" s="25" t="s">
        <v>1747</v>
      </c>
      <c r="AE144" s="26">
        <f>IF(EXACT(AD144,"25 dB"),1,IF(AD144="",0,-1))</f>
        <v>1</v>
      </c>
      <c r="AF144" s="24" t="s">
        <v>1740</v>
      </c>
      <c r="AG144" s="26">
        <f>IF(EXACT(AF144,"2 Pa"),1,IF(AF144="",0,-1))</f>
        <v>1</v>
      </c>
      <c r="AH144" s="24" t="s">
        <v>1741</v>
      </c>
      <c r="AI144" s="30">
        <f>20*LOG10((3+K144)/0.00002)</f>
        <v>107.95880017344075</v>
      </c>
      <c r="AJ144" s="26">
        <f>IF(AH144="",0,IF(EXACT(RIGHT(AH144,2),"dB"),IF(ABS(VALUE(LEFT(AH144,FIND(" ",AH144,1)))-AI144)&lt;=0.5,1,-1),-1))</f>
        <v>-1</v>
      </c>
      <c r="AK144" s="24" t="s">
        <v>1742</v>
      </c>
      <c r="AL144" s="30">
        <f>10*LOG10(10^((80+J144)/10)+10^((78+I144)/10))</f>
        <v>88.1244260279434</v>
      </c>
      <c r="AM144" s="26">
        <f>IF(AK144="",0,IF(EXACT(RIGHT(AK144,2),"dB"),IF(ABS(VALUE(LEFT(AK144,FIND(" ",AK144,1)))-AL144)&lt;=0.5,1,-1),-1))</f>
        <v>1</v>
      </c>
      <c r="AN144" s="31"/>
      <c r="AO144" s="28" t="str">
        <f>TEXT(78+K144-16.1,"0.0")</f>
        <v>63.9</v>
      </c>
      <c r="AP144" s="26">
        <f>IF(AN144="",0,IF(EXACT(RIGHT(AN144,5),"dB(A)"),IF(ABS(VALUE(LEFT(AN144,FIND(" ",AN144,1)))-AO144)&lt;=0.5,1,-1),-1))</f>
        <v>0</v>
      </c>
      <c r="AQ144" s="24" t="s">
        <v>1743</v>
      </c>
      <c r="AR144" s="28">
        <f>60+I144-0.5</f>
        <v>65.5</v>
      </c>
      <c r="AS144" s="26">
        <f>IF(AQ144="",0,IF(EXACT(RIGHT(AQ144,5),"dB(A)"),IF(ABS(VALUE(LEFT(AQ144,FIND(" ",AQ144,1)))-AR144)&lt;=0.5,1,-1),-1))</f>
        <v>-1</v>
      </c>
      <c r="AT144" s="24" t="s">
        <v>1744</v>
      </c>
      <c r="AU144" s="31">
        <f>0.00002*10^((80+J144)/20)</f>
        <v>0.39905246299377589</v>
      </c>
      <c r="AV144" s="31">
        <f>AU144/400</f>
        <v>9.9763115748443968E-4</v>
      </c>
      <c r="AW144" s="31">
        <f>AU144*AV144</f>
        <v>3.9810717055349719E-4</v>
      </c>
      <c r="AX144" s="31">
        <f>AW144/340</f>
        <v>1.1709034428044036E-6</v>
      </c>
      <c r="AY144" s="26">
        <f>IF(AT144="",0,-1)</f>
        <v>-1</v>
      </c>
      <c r="AZ144" s="32">
        <f>L144+V144+AC144+AE144+AG144+AJ144+AM144+AP144+AS144+AY144</f>
        <v>1</v>
      </c>
    </row>
    <row r="145" spans="1:52" ht="15.75" customHeight="1">
      <c r="A145" s="22">
        <v>144</v>
      </c>
      <c r="B145" s="23">
        <v>41922.889811250003</v>
      </c>
      <c r="C145" s="39" t="s">
        <v>1882</v>
      </c>
      <c r="D145" s="40">
        <v>1</v>
      </c>
      <c r="E145" s="25">
        <v>243124</v>
      </c>
      <c r="F145" s="25">
        <f>INT(E145/100000)</f>
        <v>2</v>
      </c>
      <c r="G145" s="25">
        <f>INT(($E145-100000*F145)/10000)</f>
        <v>4</v>
      </c>
      <c r="H145" s="25">
        <f>INT(($E145-100000*F145-10000*G145)/1000)</f>
        <v>3</v>
      </c>
      <c r="I145" s="25">
        <f>INT(($E145-100000*$F145-10000*$G145-1000*$H145)/100)</f>
        <v>1</v>
      </c>
      <c r="J145" s="25">
        <f>INT(($E145-100000*$F145-10000*$G145-1000*$H145-100*$I145)/10)</f>
        <v>2</v>
      </c>
      <c r="K145" s="25">
        <f>INT(($E145-100000*$F145-10000*$G145-1000*$H145-100*$I145-10*$J145))</f>
        <v>4</v>
      </c>
      <c r="L145" s="26">
        <v>0</v>
      </c>
      <c r="M145" s="24" t="s">
        <v>1889</v>
      </c>
      <c r="N145" s="28">
        <f>IF(ISERROR(FIND("larger than the sound intensity level",M145,1)),0,-1)</f>
        <v>-1</v>
      </c>
      <c r="O145" s="28">
        <f>IF(ISERROR(FIND("are always equal",$M145,1)),0,-1)</f>
        <v>0</v>
      </c>
      <c r="P145" s="28">
        <f>IF(ISERROR(FIND("is always smaller or equal than the sound energy density level",$M145,1)),0,1)</f>
        <v>1</v>
      </c>
      <c r="Q145" s="28">
        <f>IF(ISERROR(FIND("is the energetic average beween",$M145,1)),0,1)</f>
        <v>0</v>
      </c>
      <c r="R145" s="28">
        <f>IF(ISERROR(FIND("is constant (340 m/s)",$M145,1)),0,-1)</f>
        <v>-1</v>
      </c>
      <c r="S145" s="28">
        <f>IF(ISERROR(FIND("is proportional to the temperature",$M145,1)),0,-1)</f>
        <v>0</v>
      </c>
      <c r="T145" s="28">
        <f>IF(ISERROR(FIND("is proportional to the square root ",$M145,1)),0,1)</f>
        <v>1</v>
      </c>
      <c r="U145" s="28">
        <f>IF(ISERROR(FIND("depends on the sound level",$M145,1)),0,-1)</f>
        <v>0</v>
      </c>
      <c r="V145" s="26">
        <f>SUM(N145:U145)</f>
        <v>0</v>
      </c>
      <c r="W145" s="24" t="s">
        <v>1888</v>
      </c>
      <c r="X145" s="28">
        <f>IF(ISERROR(FIND("power level doubles",$W145,1)),0,-1)</f>
        <v>0</v>
      </c>
      <c r="Y145" s="28">
        <f>IF(ISERROR(FIND("power level increases by 6 dB",$W145,1)),0,-1)</f>
        <v>0</v>
      </c>
      <c r="Z145" s="28">
        <f>IF(ISERROR(FIND("power level increases by 3 dB",$W145,1)),0,1)</f>
        <v>1</v>
      </c>
      <c r="AA145" s="28">
        <f>IF(ISERROR(FIND("by the listener doubles",$W145,1)),0,-1)</f>
        <v>0</v>
      </c>
      <c r="AB145" s="28">
        <f>IF(ISERROR(FIND("by a factor 1.41",$W145,1)),0,1)</f>
        <v>0</v>
      </c>
      <c r="AC145" s="26">
        <f>SUM(X145:AB145)</f>
        <v>1</v>
      </c>
      <c r="AD145" s="25" t="s">
        <v>1890</v>
      </c>
      <c r="AE145" s="26">
        <f>IF(EXACT(AD145,"25 dB"),1,IF(AD145="",0,-1))</f>
        <v>1</v>
      </c>
      <c r="AF145" s="24" t="s">
        <v>1883</v>
      </c>
      <c r="AG145" s="26">
        <f>IF(EXACT(AF145,"2 Pa"),1,IF(AF145="",0,-1))</f>
        <v>1</v>
      </c>
      <c r="AH145" s="24" t="s">
        <v>1884</v>
      </c>
      <c r="AI145" s="30">
        <f>20*LOG10((3+K145)/0.00002)</f>
        <v>110.88136088700551</v>
      </c>
      <c r="AJ145" s="26">
        <f>IF(AH145="",0,IF(EXACT(RIGHT(AH145,2),"dB"),IF(ABS(VALUE(LEFT(AH145,FIND(" ",AH145,1)))-AI145)&lt;=0.5,1,-1),-1))</f>
        <v>1</v>
      </c>
      <c r="AK145" s="24" t="s">
        <v>1885</v>
      </c>
      <c r="AL145" s="30">
        <f>10*LOG10(10^((80+J145)/10)+10^((78+I145)/10))</f>
        <v>83.764348624364857</v>
      </c>
      <c r="AM145" s="26">
        <f>IF(AK145="",0,IF(EXACT(RIGHT(AK145,2),"dB"),IF(ABS(VALUE(LEFT(AK145,FIND(" ",AK145,1)))-AL145)&lt;=0.5,1,-1),-1))</f>
        <v>-1</v>
      </c>
      <c r="AN145" s="31"/>
      <c r="AO145" s="28" t="str">
        <f>TEXT(78+K145-16.1,"0.0")</f>
        <v>65.9</v>
      </c>
      <c r="AP145" s="26">
        <f>IF(AN145="",0,IF(EXACT(RIGHT(AN145,5),"dB(A)"),IF(ABS(VALUE(LEFT(AN145,FIND(" ",AN145,1)))-AO145)&lt;=0.5,1,-1),-1))</f>
        <v>0</v>
      </c>
      <c r="AQ145" s="24" t="s">
        <v>1886</v>
      </c>
      <c r="AR145" s="28">
        <f>60+I145-0.5</f>
        <v>60.5</v>
      </c>
      <c r="AS145" s="26">
        <f>IF(AQ145="",0,IF(EXACT(RIGHT(AQ145,5),"dB(A)"),IF(ABS(VALUE(LEFT(AQ145,FIND(" ",AQ145,1)))-AR145)&lt;=0.5,1,-1),-1))</f>
        <v>-1</v>
      </c>
      <c r="AT145" s="24" t="s">
        <v>1887</v>
      </c>
      <c r="AU145" s="31">
        <f>0.00002*10^((80+J145)/20)</f>
        <v>0.25178508235883346</v>
      </c>
      <c r="AV145" s="31">
        <f>AU145/400</f>
        <v>6.2946270589708364E-4</v>
      </c>
      <c r="AW145" s="31">
        <f>AU145*AV145</f>
        <v>1.5848931924611136E-4</v>
      </c>
      <c r="AX145" s="31">
        <f>AW145/340</f>
        <v>4.6614505660620987E-7</v>
      </c>
      <c r="AY145" s="26">
        <f>IF(AT145="",0,-1)</f>
        <v>-1</v>
      </c>
      <c r="AZ145" s="32">
        <f>L145+V145+AC145+AE145+AG145+AJ145+AM145+AP145+AS145+AY145</f>
        <v>1</v>
      </c>
    </row>
    <row r="146" spans="1:52" ht="15.75" customHeight="1">
      <c r="A146" s="22">
        <v>145</v>
      </c>
      <c r="B146" s="23">
        <v>41922.751290995373</v>
      </c>
      <c r="C146" s="29" t="s">
        <v>328</v>
      </c>
      <c r="D146" s="33">
        <v>1</v>
      </c>
      <c r="E146" s="25">
        <v>244421</v>
      </c>
      <c r="F146" s="25">
        <f>INT(E146/100000)</f>
        <v>2</v>
      </c>
      <c r="G146" s="25">
        <f>INT(($E146-100000*F146)/10000)</f>
        <v>4</v>
      </c>
      <c r="H146" s="25">
        <f>INT(($E146-100000*F146-10000*G146)/1000)</f>
        <v>4</v>
      </c>
      <c r="I146" s="25">
        <f>INT(($E146-100000*$F146-10000*$G146-1000*$H146)/100)</f>
        <v>4</v>
      </c>
      <c r="J146" s="25">
        <f>INT(($E146-100000*$F146-10000*$G146-1000*$H146-100*$I146)/10)</f>
        <v>2</v>
      </c>
      <c r="K146" s="25">
        <f>INT(($E146-100000*$F146-10000*$G146-1000*$H146-100*$I146-10*$J146))</f>
        <v>1</v>
      </c>
      <c r="L146" s="26">
        <v>2</v>
      </c>
      <c r="M146" s="24" t="s">
        <v>336</v>
      </c>
      <c r="N146" s="28">
        <f>IF(ISERROR(FIND("larger than the sound intensity level",M146,1)),0,-1)</f>
        <v>-1</v>
      </c>
      <c r="O146" s="28">
        <f>IF(ISERROR(FIND("are always equal",$M146,1)),0,-1)</f>
        <v>0</v>
      </c>
      <c r="P146" s="28">
        <f>IF(ISERROR(FIND("is always smaller or equal than the sound energy density level",$M146,1)),0,1)</f>
        <v>1</v>
      </c>
      <c r="Q146" s="28">
        <f>IF(ISERROR(FIND("is the energetic average beween",$M146,1)),0,1)</f>
        <v>0</v>
      </c>
      <c r="R146" s="28">
        <f>IF(ISERROR(FIND("is constant (340 m/s)",$M146,1)),0,-1)</f>
        <v>0</v>
      </c>
      <c r="S146" s="28">
        <f>IF(ISERROR(FIND("is proportional to the temperature",$M146,1)),0,-1)</f>
        <v>-1</v>
      </c>
      <c r="T146" s="28">
        <f>IF(ISERROR(FIND("is proportional to the square root ",$M146,1)),0,1)</f>
        <v>0</v>
      </c>
      <c r="U146" s="28">
        <f>IF(ISERROR(FIND("depends on the sound level",$M146,1)),0,-1)</f>
        <v>0</v>
      </c>
      <c r="V146" s="26">
        <f>SUM(N146:U146)</f>
        <v>-1</v>
      </c>
      <c r="W146" s="24" t="s">
        <v>335</v>
      </c>
      <c r="X146" s="28">
        <f>IF(ISERROR(FIND("power level doubles",$W146,1)),0,-1)</f>
        <v>0</v>
      </c>
      <c r="Y146" s="28">
        <f>IF(ISERROR(FIND("power level increases by 6 dB",$W146,1)),0,-1)</f>
        <v>0</v>
      </c>
      <c r="Z146" s="28">
        <f>IF(ISERROR(FIND("power level increases by 3 dB",$W146,1)),0,1)</f>
        <v>1</v>
      </c>
      <c r="AA146" s="28">
        <f>IF(ISERROR(FIND("by the listener doubles",$W146,1)),0,-1)</f>
        <v>-1</v>
      </c>
      <c r="AB146" s="28">
        <f>IF(ISERROR(FIND("by a factor 1.41",$W146,1)),0,1)</f>
        <v>0</v>
      </c>
      <c r="AC146" s="26">
        <f>SUM(X146:AB146)</f>
        <v>0</v>
      </c>
      <c r="AD146" s="25" t="s">
        <v>337</v>
      </c>
      <c r="AE146" s="26">
        <f>IF(EXACT(AD146,"25 dB"),1,IF(AD146="",0,-1))</f>
        <v>-1</v>
      </c>
      <c r="AF146" s="24" t="s">
        <v>329</v>
      </c>
      <c r="AG146" s="26">
        <f>IF(EXACT(AF146,"2 Pa"),1,IF(AF146="",0,-1))</f>
        <v>1</v>
      </c>
      <c r="AH146" s="24" t="s">
        <v>330</v>
      </c>
      <c r="AI146" s="30">
        <f>20*LOG10((3+K146)/0.00002)</f>
        <v>106.02059991327963</v>
      </c>
      <c r="AJ146" s="26">
        <f>IF(AH146="",0,IF(EXACT(RIGHT(AH146,2),"dB"),IF(ABS(VALUE(LEFT(AH146,FIND(" ",AH146,1)))-AI146)&lt;=0.5,1,-1),-1))</f>
        <v>1</v>
      </c>
      <c r="AK146" s="24" t="s">
        <v>331</v>
      </c>
      <c r="AL146" s="30">
        <f>10*LOG10(10^((80+J146)/10)+10^((78+I146)/10))</f>
        <v>85.010299956639813</v>
      </c>
      <c r="AM146" s="26">
        <f>IF(AK146="",0,IF(EXACT(RIGHT(AK146,2),"dB"),IF(ABS(VALUE(LEFT(AK146,FIND(" ",AK146,1)))-AL146)&lt;=0.5,1,-1),-1))</f>
        <v>1</v>
      </c>
      <c r="AN146" s="29" t="s">
        <v>332</v>
      </c>
      <c r="AO146" s="28" t="str">
        <f>TEXT(78+K146-16.1,"0.0")</f>
        <v>62.9</v>
      </c>
      <c r="AP146" s="26">
        <f>IF(AN146="",0,IF(EXACT(RIGHT(AN146,5),"dB(A)"),IF(ABS(VALUE(LEFT(AN146,FIND(" ",AN146,1)))-AO146)&lt;=0.5,1,-1),-1))</f>
        <v>-1</v>
      </c>
      <c r="AQ146" s="24" t="s">
        <v>333</v>
      </c>
      <c r="AR146" s="28">
        <f>60+I146-0.5</f>
        <v>63.5</v>
      </c>
      <c r="AS146" s="26">
        <f>IF(AQ146="",0,IF(EXACT(RIGHT(AQ146,5),"dB(A)"),IF(ABS(VALUE(LEFT(AQ146,FIND(" ",AQ146,1)))-AR146)&lt;=0.5,1,-1),-1))</f>
        <v>-1</v>
      </c>
      <c r="AT146" s="24" t="s">
        <v>334</v>
      </c>
      <c r="AU146" s="31">
        <f>0.00002*10^((80+J146)/20)</f>
        <v>0.25178508235883346</v>
      </c>
      <c r="AV146" s="31">
        <f>AU146/400</f>
        <v>6.2946270589708364E-4</v>
      </c>
      <c r="AW146" s="31">
        <f>AU146*AV146</f>
        <v>1.5848931924611136E-4</v>
      </c>
      <c r="AX146" s="31">
        <f>AW146/340</f>
        <v>4.6614505660620987E-7</v>
      </c>
      <c r="AY146" s="26">
        <f>IF(AT146="",0,-1)</f>
        <v>-1</v>
      </c>
      <c r="AZ146" s="32">
        <f>L146+V146+AC146+AE146+AG146+AJ146+AM146+AP146+AS146+AY146</f>
        <v>0</v>
      </c>
    </row>
    <row r="147" spans="1:52" ht="15.75" customHeight="1">
      <c r="A147" s="22">
        <v>146</v>
      </c>
      <c r="B147" s="23">
        <v>41922.751965428237</v>
      </c>
      <c r="C147" s="29" t="s">
        <v>441</v>
      </c>
      <c r="D147" s="33">
        <v>1</v>
      </c>
      <c r="E147" s="25">
        <v>60392</v>
      </c>
      <c r="F147" s="25">
        <f>INT(E147/100000)</f>
        <v>0</v>
      </c>
      <c r="G147" s="25">
        <f>INT(($E147-100000*F147)/10000)</f>
        <v>6</v>
      </c>
      <c r="H147" s="25">
        <f>INT(($E147-100000*F147-10000*G147)/1000)</f>
        <v>0</v>
      </c>
      <c r="I147" s="25">
        <f>INT(($E147-100000*$F147-10000*$G147-1000*$H147)/100)</f>
        <v>3</v>
      </c>
      <c r="J147" s="25">
        <f>INT(($E147-100000*$F147-10000*$G147-1000*$H147-100*$I147)/10)</f>
        <v>9</v>
      </c>
      <c r="K147" s="25">
        <f>INT(($E147-100000*$F147-10000*$G147-1000*$H147-100*$I147-10*$J147))</f>
        <v>2</v>
      </c>
      <c r="L147" s="26">
        <v>2</v>
      </c>
      <c r="M147" s="24" t="s">
        <v>448</v>
      </c>
      <c r="N147" s="28">
        <f>IF(ISERROR(FIND("larger than the sound intensity level",M147,1)),0,-1)</f>
        <v>-1</v>
      </c>
      <c r="O147" s="28">
        <f>IF(ISERROR(FIND("are always equal",$M147,1)),0,-1)</f>
        <v>0</v>
      </c>
      <c r="P147" s="28">
        <f>IF(ISERROR(FIND("is always smaller or equal than the sound energy density level",$M147,1)),0,1)</f>
        <v>1</v>
      </c>
      <c r="Q147" s="28">
        <f>IF(ISERROR(FIND("is the energetic average beween",$M147,1)),0,1)</f>
        <v>0</v>
      </c>
      <c r="R147" s="28">
        <f>IF(ISERROR(FIND("is constant (340 m/s)",$M147,1)),0,-1)</f>
        <v>0</v>
      </c>
      <c r="S147" s="28">
        <f>IF(ISERROR(FIND("is proportional to the temperature",$M147,1)),0,-1)</f>
        <v>-1</v>
      </c>
      <c r="T147" s="28">
        <f>IF(ISERROR(FIND("is proportional to the square root ",$M147,1)),0,1)</f>
        <v>0</v>
      </c>
      <c r="U147" s="28">
        <f>IF(ISERROR(FIND("depends on the sound level",$M147,1)),0,-1)</f>
        <v>0</v>
      </c>
      <c r="V147" s="26">
        <f>SUM(N147:U147)</f>
        <v>-1</v>
      </c>
      <c r="W147" s="24" t="s">
        <v>447</v>
      </c>
      <c r="X147" s="28">
        <f>IF(ISERROR(FIND("power level doubles",$W147,1)),0,-1)</f>
        <v>0</v>
      </c>
      <c r="Y147" s="28">
        <f>IF(ISERROR(FIND("power level increases by 6 dB",$W147,1)),0,-1)</f>
        <v>0</v>
      </c>
      <c r="Z147" s="28">
        <f>IF(ISERROR(FIND("power level increases by 3 dB",$W147,1)),0,1)</f>
        <v>1</v>
      </c>
      <c r="AA147" s="28">
        <f>IF(ISERROR(FIND("by the listener doubles",$W147,1)),0,-1)</f>
        <v>0</v>
      </c>
      <c r="AB147" s="28">
        <f>IF(ISERROR(FIND("by a factor 1.41",$W147,1)),0,1)</f>
        <v>0</v>
      </c>
      <c r="AC147" s="26">
        <f>SUM(X147:AB147)</f>
        <v>1</v>
      </c>
      <c r="AD147" s="25" t="s">
        <v>449</v>
      </c>
      <c r="AE147" s="26">
        <f>IF(EXACT(AD147,"25 dB"),1,IF(AD147="",0,-1))</f>
        <v>-1</v>
      </c>
      <c r="AF147" s="24" t="s">
        <v>442</v>
      </c>
      <c r="AG147" s="26">
        <f>IF(EXACT(AF147,"2 Pa"),1,IF(AF147="",0,-1))</f>
        <v>1</v>
      </c>
      <c r="AH147" s="29" t="s">
        <v>443</v>
      </c>
      <c r="AI147" s="30">
        <f>20*LOG10((3+K147)/0.00002)</f>
        <v>107.95880017344075</v>
      </c>
      <c r="AJ147" s="26">
        <f>IF(AH147="",0,IF(EXACT(RIGHT(AH147,2),"dB"),IF(ABS(VALUE(LEFT(AH147,FIND(" ",AH147,1)))-AI147)&lt;=0.5,1,-1),-1))</f>
        <v>-1</v>
      </c>
      <c r="AK147" s="24" t="s">
        <v>444</v>
      </c>
      <c r="AL147" s="30">
        <f>10*LOG10(10^((80+J147)/10)+10^((78+I147)/10))</f>
        <v>89.638920341433817</v>
      </c>
      <c r="AM147" s="26">
        <f>IF(AK147="",0,IF(EXACT(RIGHT(AK147,2),"dB"),IF(ABS(VALUE(LEFT(AK147,FIND(" ",AK147,1)))-AL147)&lt;=0.5,1,-1),-1))</f>
        <v>-1</v>
      </c>
      <c r="AN147" s="31"/>
      <c r="AO147" s="28" t="str">
        <f>TEXT(78+K147-16.1,"0.0")</f>
        <v>63.9</v>
      </c>
      <c r="AP147" s="26">
        <f>IF(AN147="",0,IF(EXACT(RIGHT(AN147,5),"dB(A)"),IF(ABS(VALUE(LEFT(AN147,FIND(" ",AN147,1)))-AO147)&lt;=0.5,1,-1),-1))</f>
        <v>0</v>
      </c>
      <c r="AQ147" s="24" t="s">
        <v>445</v>
      </c>
      <c r="AR147" s="28">
        <f>60+I147-0.5</f>
        <v>62.5</v>
      </c>
      <c r="AS147" s="26">
        <f>IF(AQ147="",0,IF(EXACT(RIGHT(AQ147,5),"dB(A)"),IF(ABS(VALUE(LEFT(AQ147,FIND(" ",AQ147,1)))-AR147)&lt;=0.5,1,-1),-1))</f>
        <v>-1</v>
      </c>
      <c r="AT147" s="24" t="s">
        <v>446</v>
      </c>
      <c r="AU147" s="31">
        <f>0.00002*10^((80+J147)/20)</f>
        <v>0.56367658625289196</v>
      </c>
      <c r="AV147" s="31">
        <f>AU147/400</f>
        <v>1.40919146563223E-3</v>
      </c>
      <c r="AW147" s="31">
        <f>AU147*AV147</f>
        <v>7.9432823472428489E-4</v>
      </c>
      <c r="AX147" s="31">
        <f>AW147/340</f>
        <v>2.3362595138949555E-6</v>
      </c>
      <c r="AY147" s="26">
        <v>1</v>
      </c>
      <c r="AZ147" s="32">
        <f>L147+V147+AC147+AE147+AG147+AJ147+AM147+AP147+AS147+AY147</f>
        <v>0</v>
      </c>
    </row>
    <row r="148" spans="1:52" ht="15.75" customHeight="1">
      <c r="A148" s="22">
        <v>147</v>
      </c>
      <c r="B148" s="23">
        <v>41922.751982384267</v>
      </c>
      <c r="C148" s="24" t="s">
        <v>450</v>
      </c>
      <c r="D148" s="25"/>
      <c r="E148" s="25">
        <v>222264</v>
      </c>
      <c r="F148" s="25">
        <f>INT(E148/100000)</f>
        <v>2</v>
      </c>
      <c r="G148" s="25">
        <f>INT(($E148-100000*F148)/10000)</f>
        <v>2</v>
      </c>
      <c r="H148" s="25">
        <f>INT(($E148-100000*F148-10000*G148)/1000)</f>
        <v>2</v>
      </c>
      <c r="I148" s="25">
        <f>INT(($E148-100000*$F148-10000*$G148-1000*$H148)/100)</f>
        <v>2</v>
      </c>
      <c r="J148" s="25">
        <f>INT(($E148-100000*$F148-10000*$G148-1000*$H148-100*$I148)/10)</f>
        <v>6</v>
      </c>
      <c r="K148" s="25">
        <f>INT(($E148-100000*$F148-10000*$G148-1000*$H148-100*$I148-10*$J148))</f>
        <v>4</v>
      </c>
      <c r="L148" s="26">
        <v>2</v>
      </c>
      <c r="M148" s="24" t="s">
        <v>455</v>
      </c>
      <c r="N148" s="28">
        <f>IF(ISERROR(FIND("larger than the sound intensity level",M148,1)),0,-1)</f>
        <v>0</v>
      </c>
      <c r="O148" s="28">
        <f>IF(ISERROR(FIND("are always equal",$M148,1)),0,-1)</f>
        <v>0</v>
      </c>
      <c r="P148" s="28">
        <f>IF(ISERROR(FIND("is always smaller or equal than the sound energy density level",$M148,1)),0,1)</f>
        <v>1</v>
      </c>
      <c r="Q148" s="28">
        <f>IF(ISERROR(FIND("is the energetic average beween",$M148,1)),0,1)</f>
        <v>0</v>
      </c>
      <c r="R148" s="28">
        <f>IF(ISERROR(FIND("is constant (340 m/s)",$M148,1)),0,-1)</f>
        <v>-1</v>
      </c>
      <c r="S148" s="28">
        <f>IF(ISERROR(FIND("is proportional to the temperature",$M148,1)),0,-1)</f>
        <v>0</v>
      </c>
      <c r="T148" s="28">
        <f>IF(ISERROR(FIND("is proportional to the square root ",$M148,1)),0,1)</f>
        <v>0</v>
      </c>
      <c r="U148" s="28">
        <f>IF(ISERROR(FIND("depends on the sound level",$M148,1)),0,-1)</f>
        <v>0</v>
      </c>
      <c r="V148" s="26">
        <f>SUM(N148:U148)</f>
        <v>0</v>
      </c>
      <c r="W148" s="24" t="s">
        <v>454</v>
      </c>
      <c r="X148" s="28">
        <f>IF(ISERROR(FIND("power level doubles",$W148,1)),0,-1)</f>
        <v>0</v>
      </c>
      <c r="Y148" s="28">
        <f>IF(ISERROR(FIND("power level increases by 6 dB",$W148,1)),0,-1)</f>
        <v>0</v>
      </c>
      <c r="Z148" s="28">
        <f>IF(ISERROR(FIND("power level increases by 3 dB",$W148,1)),0,1)</f>
        <v>1</v>
      </c>
      <c r="AA148" s="28">
        <f>IF(ISERROR(FIND("by the listener doubles",$W148,1)),0,-1)</f>
        <v>0</v>
      </c>
      <c r="AB148" s="28">
        <f>IF(ISERROR(FIND("by a factor 1.41",$W148,1)),0,1)</f>
        <v>0</v>
      </c>
      <c r="AC148" s="26">
        <f>SUM(X148:AB148)</f>
        <v>1</v>
      </c>
      <c r="AD148" s="25" t="s">
        <v>456</v>
      </c>
      <c r="AE148" s="26">
        <f>IF(EXACT(AD148,"25 dB"),1,IF(AD148="",0,-1))</f>
        <v>-1</v>
      </c>
      <c r="AF148" s="24" t="s">
        <v>451</v>
      </c>
      <c r="AG148" s="26">
        <f>IF(EXACT(AF148,"2 Pa"),1,IF(AF148="",0,-1))</f>
        <v>1</v>
      </c>
      <c r="AH148" s="24" t="s">
        <v>452</v>
      </c>
      <c r="AI148" s="30">
        <f>20*LOG10((3+K148)/0.00002)</f>
        <v>110.88136088700551</v>
      </c>
      <c r="AJ148" s="26">
        <f>IF(AH148="",0,IF(EXACT(RIGHT(AH148,2),"dB"),IF(ABS(VALUE(LEFT(AH148,FIND(" ",AH148,1)))-AI148)&lt;=0.5,1,-1),-1))</f>
        <v>-1</v>
      </c>
      <c r="AK148" s="24">
        <v>87</v>
      </c>
      <c r="AL148" s="30">
        <f>10*LOG10(10^((80+J148)/10)+10^((78+I148)/10))</f>
        <v>86.973227937086946</v>
      </c>
      <c r="AM148" s="26">
        <f>IF(AK148="",0,IF(EXACT(RIGHT(AK148,2),"dB"),IF(ABS(VALUE(LEFT(AK148,FIND(" ",AK148,1)))-AL148)&lt;=0.5,1,-1),-1))</f>
        <v>-1</v>
      </c>
      <c r="AN148" s="31"/>
      <c r="AO148" s="28" t="str">
        <f>TEXT(78+K148-16.1,"0.0")</f>
        <v>65.9</v>
      </c>
      <c r="AP148" s="26">
        <f>IF(AN148="",0,IF(EXACT(RIGHT(AN148,5),"dB(A)"),IF(ABS(VALUE(LEFT(AN148,FIND(" ",AN148,1)))-AO148)&lt;=0.5,1,-1),-1))</f>
        <v>0</v>
      </c>
      <c r="AQ148" s="31"/>
      <c r="AR148" s="28">
        <f>60+I148-0.5</f>
        <v>61.5</v>
      </c>
      <c r="AS148" s="26">
        <f>IF(AQ148="",0,IF(EXACT(RIGHT(AQ148,5),"dB(A)"),IF(ABS(VALUE(LEFT(AQ148,FIND(" ",AQ148,1)))-AR148)&lt;=0.5,1,-1),-1))</f>
        <v>0</v>
      </c>
      <c r="AT148" s="24" t="s">
        <v>453</v>
      </c>
      <c r="AU148" s="31">
        <f>0.00002*10^((80+J148)/20)</f>
        <v>0.39905246299377589</v>
      </c>
      <c r="AV148" s="31">
        <f>AU148/400</f>
        <v>9.9763115748443968E-4</v>
      </c>
      <c r="AW148" s="31">
        <f>AU148*AV148</f>
        <v>3.9810717055349719E-4</v>
      </c>
      <c r="AX148" s="31">
        <f>AW148/340</f>
        <v>1.1709034428044036E-6</v>
      </c>
      <c r="AY148" s="26">
        <f>IF(AT148="",0,-1)</f>
        <v>-1</v>
      </c>
      <c r="AZ148" s="32">
        <f>L148+V148+AC148+AE148+AG148+AJ148+AM148+AP148+AS148+AY148</f>
        <v>0</v>
      </c>
    </row>
    <row r="149" spans="1:52" ht="15.75" customHeight="1">
      <c r="A149" s="22">
        <v>148</v>
      </c>
      <c r="B149" s="23">
        <v>41922.752168888896</v>
      </c>
      <c r="C149" s="29" t="s">
        <v>496</v>
      </c>
      <c r="D149" s="33">
        <v>1</v>
      </c>
      <c r="E149" s="25">
        <v>233003</v>
      </c>
      <c r="F149" s="25">
        <f>INT(E149/100000)</f>
        <v>2</v>
      </c>
      <c r="G149" s="25">
        <f>INT(($E149-100000*F149)/10000)</f>
        <v>3</v>
      </c>
      <c r="H149" s="25">
        <f>INT(($E149-100000*F149-10000*G149)/1000)</f>
        <v>3</v>
      </c>
      <c r="I149" s="25">
        <f>INT(($E149-100000*$F149-10000*$G149-1000*$H149)/100)</f>
        <v>0</v>
      </c>
      <c r="J149" s="25">
        <f>INT(($E149-100000*$F149-10000*$G149-1000*$H149-100*$I149)/10)</f>
        <v>0</v>
      </c>
      <c r="K149" s="25">
        <f>INT(($E149-100000*$F149-10000*$G149-1000*$H149-100*$I149-10*$J149))</f>
        <v>3</v>
      </c>
      <c r="L149" s="26">
        <v>2</v>
      </c>
      <c r="M149" s="24" t="s">
        <v>504</v>
      </c>
      <c r="N149" s="28">
        <f>IF(ISERROR(FIND("larger than the sound intensity level",M149,1)),0,-1)</f>
        <v>-1</v>
      </c>
      <c r="O149" s="28">
        <f>IF(ISERROR(FIND("are always equal",$M149,1)),0,-1)</f>
        <v>0</v>
      </c>
      <c r="P149" s="28">
        <f>IF(ISERROR(FIND("is always smaller or equal than the sound energy density level",$M149,1)),0,1)</f>
        <v>1</v>
      </c>
      <c r="Q149" s="28">
        <f>IF(ISERROR(FIND("is the energetic average beween",$M149,1)),0,1)</f>
        <v>0</v>
      </c>
      <c r="R149" s="28">
        <f>IF(ISERROR(FIND("is constant (340 m/s)",$M149,1)),0,-1)</f>
        <v>0</v>
      </c>
      <c r="S149" s="28">
        <f>IF(ISERROR(FIND("is proportional to the temperature",$M149,1)),0,-1)</f>
        <v>-1</v>
      </c>
      <c r="T149" s="28">
        <f>IF(ISERROR(FIND("is proportional to the square root ",$M149,1)),0,1)</f>
        <v>0</v>
      </c>
      <c r="U149" s="28">
        <f>IF(ISERROR(FIND("depends on the sound level",$M149,1)),0,-1)</f>
        <v>0</v>
      </c>
      <c r="V149" s="26">
        <f>SUM(N149:U149)</f>
        <v>-1</v>
      </c>
      <c r="W149" s="24" t="s">
        <v>503</v>
      </c>
      <c r="X149" s="28">
        <f>IF(ISERROR(FIND("power level doubles",$W149,1)),0,-1)</f>
        <v>0</v>
      </c>
      <c r="Y149" s="28">
        <f>IF(ISERROR(FIND("power level increases by 6 dB",$W149,1)),0,-1)</f>
        <v>0</v>
      </c>
      <c r="Z149" s="28">
        <f>IF(ISERROR(FIND("power level increases by 3 dB",$W149,1)),0,1)</f>
        <v>1</v>
      </c>
      <c r="AA149" s="28">
        <f>IF(ISERROR(FIND("by the listener doubles",$W149,1)),0,-1)</f>
        <v>-1</v>
      </c>
      <c r="AB149" s="28">
        <f>IF(ISERROR(FIND("by a factor 1.41",$W149,1)),0,1)</f>
        <v>0</v>
      </c>
      <c r="AC149" s="26">
        <f>SUM(X149:AB149)</f>
        <v>0</v>
      </c>
      <c r="AD149" s="25" t="s">
        <v>505</v>
      </c>
      <c r="AE149" s="26">
        <f>IF(EXACT(AD149,"25 dB"),1,IF(AD149="",0,-1))</f>
        <v>-1</v>
      </c>
      <c r="AF149" s="24" t="s">
        <v>497</v>
      </c>
      <c r="AG149" s="26">
        <f>IF(EXACT(AF149,"2 Pa"),1,IF(AF149="",0,-1))</f>
        <v>1</v>
      </c>
      <c r="AH149" s="24" t="s">
        <v>498</v>
      </c>
      <c r="AI149" s="30">
        <f>20*LOG10((3+K149)/0.00002)</f>
        <v>109.54242509439325</v>
      </c>
      <c r="AJ149" s="26">
        <f>IF(AH149="",0,IF(EXACT(RIGHT(AH149,2),"dB"),IF(ABS(VALUE(LEFT(AH149,FIND(" ",AH149,1)))-AI149)&lt;=0.5,1,-1),-1))</f>
        <v>1</v>
      </c>
      <c r="AK149" s="24" t="s">
        <v>499</v>
      </c>
      <c r="AL149" s="30">
        <f>10*LOG10(10^((80+J149)/10)+10^((78+I149)/10))</f>
        <v>82.1244260279434</v>
      </c>
      <c r="AM149" s="26">
        <f>IF(AK149="",0,IF(EXACT(RIGHT(AK149,2),"dB"),IF(ABS(VALUE(LEFT(AK149,FIND(" ",AK149,1)))-AL149)&lt;=0.5,1,-1),-1))</f>
        <v>1</v>
      </c>
      <c r="AN149" s="24" t="s">
        <v>500</v>
      </c>
      <c r="AO149" s="28" t="str">
        <f>TEXT(78+K149-16.1,"0.0")</f>
        <v>64.9</v>
      </c>
      <c r="AP149" s="26">
        <f>IF(AN149="",0,IF(EXACT(RIGHT(AN149,5),"dB(A)"),IF(ABS(VALUE(LEFT(AN149,FIND(" ",AN149,1)))-AO149)&lt;=0.5,1,-1),-1))</f>
        <v>-1</v>
      </c>
      <c r="AQ149" s="24" t="s">
        <v>501</v>
      </c>
      <c r="AR149" s="28">
        <f>60+I149-0.5</f>
        <v>59.5</v>
      </c>
      <c r="AS149" s="26">
        <f>IF(AQ149="",0,IF(EXACT(RIGHT(AQ149,5),"dB(A)"),IF(ABS(VALUE(LEFT(AQ149,FIND(" ",AQ149,1)))-AR149)&lt;=0.5,1,-1),-1))</f>
        <v>-1</v>
      </c>
      <c r="AT149" s="24" t="s">
        <v>502</v>
      </c>
      <c r="AU149" s="31">
        <f>0.00002*10^((80+J149)/20)</f>
        <v>0.2</v>
      </c>
      <c r="AV149" s="31">
        <f>AU149/400</f>
        <v>5.0000000000000001E-4</v>
      </c>
      <c r="AW149" s="31">
        <f>AU149*AV149</f>
        <v>1E-4</v>
      </c>
      <c r="AX149" s="31">
        <f>AW149/340</f>
        <v>2.9411764705882356E-7</v>
      </c>
      <c r="AY149" s="26">
        <f>IF(AT149="",0,-1)</f>
        <v>-1</v>
      </c>
      <c r="AZ149" s="32">
        <f>L149+V149+AC149+AE149+AG149+AJ149+AM149+AP149+AS149+AY149</f>
        <v>0</v>
      </c>
    </row>
    <row r="150" spans="1:52" ht="15.75" customHeight="1">
      <c r="A150" s="22">
        <v>149</v>
      </c>
      <c r="B150" s="23">
        <v>41922.75217157408</v>
      </c>
      <c r="C150" s="29" t="s">
        <v>486</v>
      </c>
      <c r="D150" s="33">
        <v>1</v>
      </c>
      <c r="E150" s="25">
        <v>236572</v>
      </c>
      <c r="F150" s="25">
        <f>INT(E150/100000)</f>
        <v>2</v>
      </c>
      <c r="G150" s="25">
        <f>INT(($E150-100000*F150)/10000)</f>
        <v>3</v>
      </c>
      <c r="H150" s="25">
        <f>INT(($E150-100000*F150-10000*G150)/1000)</f>
        <v>6</v>
      </c>
      <c r="I150" s="25">
        <f>INT(($E150-100000*$F150-10000*$G150-1000*$H150)/100)</f>
        <v>5</v>
      </c>
      <c r="J150" s="25">
        <f>INT(($E150-100000*$F150-10000*$G150-1000*$H150-100*$I150)/10)</f>
        <v>7</v>
      </c>
      <c r="K150" s="25">
        <f>INT(($E150-100000*$F150-10000*$G150-1000*$H150-100*$I150-10*$J150))</f>
        <v>2</v>
      </c>
      <c r="L150" s="26">
        <v>2</v>
      </c>
      <c r="M150" s="24" t="s">
        <v>494</v>
      </c>
      <c r="N150" s="28">
        <f>IF(ISERROR(FIND("larger than the sound intensity level",M150,1)),0,-1)</f>
        <v>-1</v>
      </c>
      <c r="O150" s="28">
        <f>IF(ISERROR(FIND("are always equal",$M150,1)),0,-1)</f>
        <v>0</v>
      </c>
      <c r="P150" s="28">
        <f>IF(ISERROR(FIND("is always smaller or equal than the sound energy density level",$M150,1)),0,1)</f>
        <v>1</v>
      </c>
      <c r="Q150" s="28">
        <f>IF(ISERROR(FIND("is the energetic average beween",$M150,1)),0,1)</f>
        <v>0</v>
      </c>
      <c r="R150" s="28">
        <f>IF(ISERROR(FIND("is constant (340 m/s)",$M150,1)),0,-1)</f>
        <v>0</v>
      </c>
      <c r="S150" s="28">
        <f>IF(ISERROR(FIND("is proportional to the temperature",$M150,1)),0,-1)</f>
        <v>-1</v>
      </c>
      <c r="T150" s="28">
        <f>IF(ISERROR(FIND("is proportional to the square root ",$M150,1)),0,1)</f>
        <v>0</v>
      </c>
      <c r="U150" s="28">
        <f>IF(ISERROR(FIND("depends on the sound level",$M150,1)),0,-1)</f>
        <v>0</v>
      </c>
      <c r="V150" s="26">
        <f>SUM(N150:U150)</f>
        <v>-1</v>
      </c>
      <c r="W150" s="24" t="s">
        <v>493</v>
      </c>
      <c r="X150" s="28">
        <f>IF(ISERROR(FIND("power level doubles",$W150,1)),0,-1)</f>
        <v>0</v>
      </c>
      <c r="Y150" s="28">
        <f>IF(ISERROR(FIND("power level increases by 6 dB",$W150,1)),0,-1)</f>
        <v>0</v>
      </c>
      <c r="Z150" s="28">
        <f>IF(ISERROR(FIND("power level increases by 3 dB",$W150,1)),0,1)</f>
        <v>1</v>
      </c>
      <c r="AA150" s="28">
        <f>IF(ISERROR(FIND("by the listener doubles",$W150,1)),0,-1)</f>
        <v>-1</v>
      </c>
      <c r="AB150" s="28">
        <f>IF(ISERROR(FIND("by a factor 1.41",$W150,1)),0,1)</f>
        <v>0</v>
      </c>
      <c r="AC150" s="26">
        <f>SUM(X150:AB150)</f>
        <v>0</v>
      </c>
      <c r="AD150" s="25" t="s">
        <v>495</v>
      </c>
      <c r="AE150" s="26">
        <f>IF(EXACT(AD150,"25 dB"),1,IF(AD150="",0,-1))</f>
        <v>-1</v>
      </c>
      <c r="AF150" s="24" t="s">
        <v>487</v>
      </c>
      <c r="AG150" s="26">
        <f>IF(EXACT(AF150,"2 Pa"),1,IF(AF150="",0,-1))</f>
        <v>1</v>
      </c>
      <c r="AH150" s="24" t="s">
        <v>488</v>
      </c>
      <c r="AI150" s="30">
        <f>20*LOG10((3+K150)/0.00002)</f>
        <v>107.95880017344075</v>
      </c>
      <c r="AJ150" s="26">
        <f>IF(AH150="",0,IF(EXACT(RIGHT(AH150,2),"dB"),IF(ABS(VALUE(LEFT(AH150,FIND(" ",AH150,1)))-AI150)&lt;=0.5,1,-1),-1))</f>
        <v>1</v>
      </c>
      <c r="AK150" s="24" t="s">
        <v>489</v>
      </c>
      <c r="AL150" s="30">
        <f>10*LOG10(10^((80+J150)/10)+10^((78+I150)/10))</f>
        <v>88.455404631092932</v>
      </c>
      <c r="AM150" s="26">
        <f>IF(AK150="",0,IF(EXACT(RIGHT(AK150,2),"dB"),IF(ABS(VALUE(LEFT(AK150,FIND(" ",AK150,1)))-AL150)&lt;=0.5,1,-1),-1))</f>
        <v>1</v>
      </c>
      <c r="AN150" s="24" t="s">
        <v>490</v>
      </c>
      <c r="AO150" s="28" t="str">
        <f>TEXT(78+K150-16.1,"0.0")</f>
        <v>63.9</v>
      </c>
      <c r="AP150" s="26">
        <f>IF(AN150="",0,IF(EXACT(RIGHT(AN150,5),"dB(A)"),IF(ABS(VALUE(LEFT(AN150,FIND(" ",AN150,1)))-AO150)&lt;=0.5,1,-1),-1))</f>
        <v>-1</v>
      </c>
      <c r="AQ150" s="24" t="s">
        <v>491</v>
      </c>
      <c r="AR150" s="28">
        <f>60+I150-0.5</f>
        <v>64.5</v>
      </c>
      <c r="AS150" s="26">
        <f>IF(AQ150="",0,IF(EXACT(RIGHT(AQ150,5),"dB(A)"),IF(ABS(VALUE(LEFT(AQ150,FIND(" ",AQ150,1)))-AR150)&lt;=0.5,1,-1),-1))</f>
        <v>-1</v>
      </c>
      <c r="AT150" s="24" t="s">
        <v>492</v>
      </c>
      <c r="AU150" s="31">
        <f>0.00002*10^((80+J150)/20)</f>
        <v>0.44774422771366768</v>
      </c>
      <c r="AV150" s="31">
        <f>AU150/400</f>
        <v>1.1193605692841691E-3</v>
      </c>
      <c r="AW150" s="31">
        <f>AU150*AV150</f>
        <v>5.0118723362727166E-4</v>
      </c>
      <c r="AX150" s="31">
        <f>AW150/340</f>
        <v>1.4740800989037401E-6</v>
      </c>
      <c r="AY150" s="26">
        <f>IF(AT150="",0,-1)</f>
        <v>-1</v>
      </c>
      <c r="AZ150" s="32">
        <f>L150+V150+AC150+AE150+AG150+AJ150+AM150+AP150+AS150+AY150</f>
        <v>0</v>
      </c>
    </row>
    <row r="151" spans="1:52" ht="15.75" customHeight="1">
      <c r="A151" s="22">
        <v>150</v>
      </c>
      <c r="B151" s="23">
        <v>41922.752651817129</v>
      </c>
      <c r="C151" s="24" t="s">
        <v>635</v>
      </c>
      <c r="D151" s="25"/>
      <c r="E151" s="25">
        <v>253884</v>
      </c>
      <c r="F151" s="25">
        <f>INT(E151/100000)</f>
        <v>2</v>
      </c>
      <c r="G151" s="25">
        <f>INT(($E151-100000*F151)/10000)</f>
        <v>5</v>
      </c>
      <c r="H151" s="25">
        <f>INT(($E151-100000*F151-10000*G151)/1000)</f>
        <v>3</v>
      </c>
      <c r="I151" s="25">
        <f>INT(($E151-100000*$F151-10000*$G151-1000*$H151)/100)</f>
        <v>8</v>
      </c>
      <c r="J151" s="25">
        <f>INT(($E151-100000*$F151-10000*$G151-1000*$H151-100*$I151)/10)</f>
        <v>8</v>
      </c>
      <c r="K151" s="25">
        <f>INT(($E151-100000*$F151-10000*$G151-1000*$H151-100*$I151-10*$J151))</f>
        <v>4</v>
      </c>
      <c r="L151" s="26">
        <v>2</v>
      </c>
      <c r="M151" s="24" t="s">
        <v>643</v>
      </c>
      <c r="N151" s="28">
        <f>IF(ISERROR(FIND("larger than the sound intensity level",M151,1)),0,-1)</f>
        <v>-1</v>
      </c>
      <c r="O151" s="28">
        <f>IF(ISERROR(FIND("are always equal",$M151,1)),0,-1)</f>
        <v>0</v>
      </c>
      <c r="P151" s="28">
        <f>IF(ISERROR(FIND("is always smaller or equal than the sound energy density level",$M151,1)),0,1)</f>
        <v>1</v>
      </c>
      <c r="Q151" s="28">
        <f>IF(ISERROR(FIND("is the energetic average beween",$M151,1)),0,1)</f>
        <v>0</v>
      </c>
      <c r="R151" s="28">
        <f>IF(ISERROR(FIND("is constant (340 m/s)",$M151,1)),0,-1)</f>
        <v>0</v>
      </c>
      <c r="S151" s="28">
        <f>IF(ISERROR(FIND("is proportional to the temperature",$M151,1)),0,-1)</f>
        <v>0</v>
      </c>
      <c r="T151" s="28">
        <f>IF(ISERROR(FIND("is proportional to the square root ",$M151,1)),0,1)</f>
        <v>1</v>
      </c>
      <c r="U151" s="28">
        <f>IF(ISERROR(FIND("depends on the sound level",$M151,1)),0,-1)</f>
        <v>0</v>
      </c>
      <c r="V151" s="26">
        <f>SUM(N151:U151)</f>
        <v>1</v>
      </c>
      <c r="W151" s="24" t="s">
        <v>642</v>
      </c>
      <c r="X151" s="28">
        <f>IF(ISERROR(FIND("power level doubles",$W151,1)),0,-1)</f>
        <v>-1</v>
      </c>
      <c r="Y151" s="28">
        <f>IF(ISERROR(FIND("power level increases by 6 dB",$W151,1)),0,-1)</f>
        <v>0</v>
      </c>
      <c r="Z151" s="28">
        <f>IF(ISERROR(FIND("power level increases by 3 dB",$W151,1)),0,1)</f>
        <v>1</v>
      </c>
      <c r="AA151" s="28">
        <f>IF(ISERROR(FIND("by the listener doubles",$W151,1)),0,-1)</f>
        <v>0</v>
      </c>
      <c r="AB151" s="28">
        <f>IF(ISERROR(FIND("by a factor 1.41",$W151,1)),0,1)</f>
        <v>0</v>
      </c>
      <c r="AC151" s="26">
        <f>SUM(X151:AB151)</f>
        <v>0</v>
      </c>
      <c r="AD151" s="25" t="s">
        <v>644</v>
      </c>
      <c r="AE151" s="26">
        <f>IF(EXACT(AD151,"25 dB"),1,IF(AD151="",0,-1))</f>
        <v>1</v>
      </c>
      <c r="AF151" s="24" t="s">
        <v>636</v>
      </c>
      <c r="AG151" s="26">
        <f>IF(EXACT(AF151,"2 Pa"),1,IF(AF151="",0,-1))</f>
        <v>1</v>
      </c>
      <c r="AH151" s="24" t="s">
        <v>637</v>
      </c>
      <c r="AI151" s="30">
        <f>20*LOG10((3+K151)/0.00002)</f>
        <v>110.88136088700551</v>
      </c>
      <c r="AJ151" s="26">
        <f>IF(AH151="",0,IF(EXACT(RIGHT(AH151,2),"dB"),IF(ABS(VALUE(LEFT(AH151,FIND(" ",AH151,1)))-AI151)&lt;=0.5,1,-1),-1))</f>
        <v>-1</v>
      </c>
      <c r="AK151" s="24" t="s">
        <v>638</v>
      </c>
      <c r="AL151" s="30">
        <f>10*LOG10(10^((80+J151)/10)+10^((78+I151)/10))</f>
        <v>90.1244260279434</v>
      </c>
      <c r="AM151" s="26">
        <v>-1</v>
      </c>
      <c r="AN151" s="24" t="s">
        <v>639</v>
      </c>
      <c r="AO151" s="28" t="str">
        <f>TEXT(78+K151-16.1,"0.0")</f>
        <v>65.9</v>
      </c>
      <c r="AP151" s="26">
        <f>IF(AN151="",0,IF(EXACT(RIGHT(AN151,5),"dB(A)"),IF(ABS(VALUE(LEFT(AN151,FIND(" ",AN151,1)))-AO151)&lt;=0.5,1,-1),-1))</f>
        <v>-1</v>
      </c>
      <c r="AQ151" s="24" t="s">
        <v>640</v>
      </c>
      <c r="AR151" s="28">
        <f>60+I151-0.5</f>
        <v>67.5</v>
      </c>
      <c r="AS151" s="26">
        <f>IF(AQ151="",0,IF(EXACT(RIGHT(AQ151,5),"dB(A)"),IF(ABS(VALUE(LEFT(AQ151,FIND(" ",AQ151,1)))-AR151)&lt;=0.5,1,-1),-1))</f>
        <v>-1</v>
      </c>
      <c r="AT151" s="24" t="s">
        <v>641</v>
      </c>
      <c r="AU151" s="31">
        <f>0.00002*10^((80+J151)/20)</f>
        <v>0.50237728630191725</v>
      </c>
      <c r="AV151" s="31">
        <f>AU151/400</f>
        <v>1.2559432157547932E-3</v>
      </c>
      <c r="AW151" s="31">
        <f>AU151*AV151</f>
        <v>6.3095734448019635E-4</v>
      </c>
      <c r="AX151" s="31">
        <f>AW151/340</f>
        <v>1.8557568955299893E-6</v>
      </c>
      <c r="AY151" s="26">
        <f>IF(AT151="",0,-1)</f>
        <v>-1</v>
      </c>
      <c r="AZ151" s="32">
        <f>L151+V151+AC151+AE151+AG151+AJ151+AM151+AP151+AS151+AY151</f>
        <v>0</v>
      </c>
    </row>
    <row r="152" spans="1:52" ht="15.75" customHeight="1">
      <c r="A152" s="22">
        <v>151</v>
      </c>
      <c r="B152" s="23">
        <v>41922.752669513888</v>
      </c>
      <c r="C152" s="29" t="s">
        <v>534</v>
      </c>
      <c r="D152" s="33">
        <v>1</v>
      </c>
      <c r="E152" s="25">
        <v>256904</v>
      </c>
      <c r="F152" s="25">
        <f>INT(E152/100000)</f>
        <v>2</v>
      </c>
      <c r="G152" s="25">
        <f>INT(($E152-100000*F152)/10000)</f>
        <v>5</v>
      </c>
      <c r="H152" s="25">
        <f>INT(($E152-100000*F152-10000*G152)/1000)</f>
        <v>6</v>
      </c>
      <c r="I152" s="25">
        <f>INT(($E152-100000*$F152-10000*$G152-1000*$H152)/100)</f>
        <v>9</v>
      </c>
      <c r="J152" s="25">
        <f>INT(($E152-100000*$F152-10000*$G152-1000*$H152-100*$I152)/10)</f>
        <v>0</v>
      </c>
      <c r="K152" s="25">
        <f>INT(($E152-100000*$F152-10000*$G152-1000*$H152-100*$I152-10*$J152))</f>
        <v>4</v>
      </c>
      <c r="L152" s="26">
        <v>2</v>
      </c>
      <c r="M152" s="24" t="s">
        <v>540</v>
      </c>
      <c r="N152" s="28">
        <f>IF(ISERROR(FIND("larger than the sound intensity level",M152,1)),0,-1)</f>
        <v>0</v>
      </c>
      <c r="O152" s="28">
        <f>IF(ISERROR(FIND("are always equal",$M152,1)),0,-1)</f>
        <v>-1</v>
      </c>
      <c r="P152" s="28">
        <f>IF(ISERROR(FIND("is always smaller or equal than the sound energy density level",$M152,1)),0,1)</f>
        <v>0</v>
      </c>
      <c r="Q152" s="28">
        <f>IF(ISERROR(FIND("is the energetic average beween",$M152,1)),0,1)</f>
        <v>0</v>
      </c>
      <c r="R152" s="28">
        <f>IF(ISERROR(FIND("is constant (340 m/s)",$M152,1)),0,-1)</f>
        <v>0</v>
      </c>
      <c r="S152" s="28">
        <f>IF(ISERROR(FIND("is proportional to the temperature",$M152,1)),0,-1)</f>
        <v>-1</v>
      </c>
      <c r="T152" s="28">
        <f>IF(ISERROR(FIND("is proportional to the square root ",$M152,1)),0,1)</f>
        <v>1</v>
      </c>
      <c r="U152" s="28">
        <f>IF(ISERROR(FIND("depends on the sound level",$M152,1)),0,-1)</f>
        <v>-1</v>
      </c>
      <c r="V152" s="26">
        <f>SUM(N152:U152)</f>
        <v>-2</v>
      </c>
      <c r="W152" s="24" t="s">
        <v>539</v>
      </c>
      <c r="X152" s="28">
        <f>IF(ISERROR(FIND("power level doubles",$W152,1)),0,-1)</f>
        <v>0</v>
      </c>
      <c r="Y152" s="28">
        <f>IF(ISERROR(FIND("power level increases by 6 dB",$W152,1)),0,-1)</f>
        <v>0</v>
      </c>
      <c r="Z152" s="28">
        <f>IF(ISERROR(FIND("power level increases by 3 dB",$W152,1)),0,1)</f>
        <v>1</v>
      </c>
      <c r="AA152" s="28">
        <f>IF(ISERROR(FIND("by the listener doubles",$W152,1)),0,-1)</f>
        <v>0</v>
      </c>
      <c r="AB152" s="28">
        <f>IF(ISERROR(FIND("by a factor 1.41",$W152,1)),0,1)</f>
        <v>0</v>
      </c>
      <c r="AC152" s="26">
        <f>SUM(X152:AB152)</f>
        <v>1</v>
      </c>
      <c r="AD152" s="25" t="s">
        <v>541</v>
      </c>
      <c r="AE152" s="26">
        <f>IF(EXACT(AD152,"25 dB"),1,IF(AD152="",0,-1))</f>
        <v>-1</v>
      </c>
      <c r="AF152" s="24" t="s">
        <v>535</v>
      </c>
      <c r="AG152" s="26">
        <f>IF(EXACT(AF152,"2 Pa"),1,IF(AF152="",0,-1))</f>
        <v>1</v>
      </c>
      <c r="AH152" s="24" t="s">
        <v>536</v>
      </c>
      <c r="AI152" s="30">
        <f>20*LOG10((3+K152)/0.00002)</f>
        <v>110.88136088700551</v>
      </c>
      <c r="AJ152" s="26">
        <f>IF(AH152="",0,IF(EXACT(RIGHT(AH152,2),"dB"),IF(ABS(VALUE(LEFT(AH152,FIND(" ",AH152,1)))-AI152)&lt;=0.5,1,-1),-1))</f>
        <v>-1</v>
      </c>
      <c r="AK152" s="24" t="s">
        <v>537</v>
      </c>
      <c r="AL152" s="30">
        <f>10*LOG10(10^((80+J152)/10)+10^((78+I152)/10))</f>
        <v>87.790097496525661</v>
      </c>
      <c r="AM152" s="26">
        <f>IF(AK152="",0,IF(EXACT(RIGHT(AK152,2),"dB"),IF(ABS(VALUE(LEFT(AK152,FIND(" ",AK152,1)))-AL152)&lt;=0.5,1,-1),-1))</f>
        <v>1</v>
      </c>
      <c r="AN152" s="31"/>
      <c r="AO152" s="28" t="str">
        <f>TEXT(78+K152-16.1,"0.0")</f>
        <v>65.9</v>
      </c>
      <c r="AP152" s="26">
        <f>IF(AN152="",0,IF(EXACT(RIGHT(AN152,5),"dB(A)"),IF(ABS(VALUE(LEFT(AN152,FIND(" ",AN152,1)))-AO152)&lt;=0.5,1,-1),-1))</f>
        <v>0</v>
      </c>
      <c r="AQ152" s="24" t="s">
        <v>538</v>
      </c>
      <c r="AR152" s="28">
        <f>60+I152-0.5</f>
        <v>68.5</v>
      </c>
      <c r="AS152" s="26">
        <f>IF(AQ152="",0,IF(EXACT(RIGHT(AQ152,5),"dB(A)"),IF(ABS(VALUE(LEFT(AQ152,FIND(" ",AQ152,1)))-AR152)&lt;=0.5,1,-1),-1))</f>
        <v>-1</v>
      </c>
      <c r="AT152" s="31"/>
      <c r="AU152" s="31">
        <f>0.00002*10^((80+J152)/20)</f>
        <v>0.2</v>
      </c>
      <c r="AV152" s="31">
        <f>AU152/400</f>
        <v>5.0000000000000001E-4</v>
      </c>
      <c r="AW152" s="31">
        <f>AU152*AV152</f>
        <v>1E-4</v>
      </c>
      <c r="AX152" s="31">
        <f>AW152/340</f>
        <v>2.9411764705882356E-7</v>
      </c>
      <c r="AY152" s="26">
        <f>IF(AT152="",0,-1)</f>
        <v>0</v>
      </c>
      <c r="AZ152" s="32">
        <f>L152+V152+AC152+AE152+AG152+AJ152+AM152+AP152+AS152+AY152</f>
        <v>0</v>
      </c>
    </row>
    <row r="153" spans="1:52" ht="15.75" customHeight="1">
      <c r="A153" s="22">
        <v>152</v>
      </c>
      <c r="B153" s="23">
        <v>41922.752737581017</v>
      </c>
      <c r="C153" s="29" t="s">
        <v>722</v>
      </c>
      <c r="D153" s="33">
        <v>1</v>
      </c>
      <c r="E153" s="25">
        <v>51190</v>
      </c>
      <c r="F153" s="25">
        <f>INT(E153/100000)</f>
        <v>0</v>
      </c>
      <c r="G153" s="25">
        <f>INT(($E153-100000*F153)/10000)</f>
        <v>5</v>
      </c>
      <c r="H153" s="25">
        <f>INT(($E153-100000*F153-10000*G153)/1000)</f>
        <v>1</v>
      </c>
      <c r="I153" s="25">
        <f>INT(($E153-100000*$F153-10000*$G153-1000*$H153)/100)</f>
        <v>1</v>
      </c>
      <c r="J153" s="25">
        <f>INT(($E153-100000*$F153-10000*$G153-1000*$H153-100*$I153)/10)</f>
        <v>9</v>
      </c>
      <c r="K153" s="25">
        <f>INT(($E153-100000*$F153-10000*$G153-1000*$H153-100*$I153-10*$J153))</f>
        <v>0</v>
      </c>
      <c r="L153" s="26">
        <v>2</v>
      </c>
      <c r="M153" s="24" t="s">
        <v>729</v>
      </c>
      <c r="N153" s="28">
        <f>IF(ISERROR(FIND("larger than the sound intensity level",M153,1)),0,-1)</f>
        <v>0</v>
      </c>
      <c r="O153" s="28">
        <f>IF(ISERROR(FIND("are always equal",$M153,1)),0,-1)</f>
        <v>-1</v>
      </c>
      <c r="P153" s="28">
        <f>IF(ISERROR(FIND("is always smaller or equal than the sound energy density level",$M153,1)),0,1)</f>
        <v>0</v>
      </c>
      <c r="Q153" s="28">
        <f>IF(ISERROR(FIND("is the energetic average beween",$M153,1)),0,1)</f>
        <v>0</v>
      </c>
      <c r="R153" s="28">
        <f>IF(ISERROR(FIND("is constant (340 m/s)",$M153,1)),0,-1)</f>
        <v>0</v>
      </c>
      <c r="S153" s="28">
        <f>IF(ISERROR(FIND("is proportional to the temperature",$M153,1)),0,-1)</f>
        <v>0</v>
      </c>
      <c r="T153" s="28">
        <f>IF(ISERROR(FIND("is proportional to the square root ",$M153,1)),0,1)</f>
        <v>1</v>
      </c>
      <c r="U153" s="28">
        <f>IF(ISERROR(FIND("depends on the sound level",$M153,1)),0,-1)</f>
        <v>-1</v>
      </c>
      <c r="V153" s="26">
        <f>SUM(N153:U153)</f>
        <v>-1</v>
      </c>
      <c r="W153" s="24" t="s">
        <v>728</v>
      </c>
      <c r="X153" s="28">
        <f>IF(ISERROR(FIND("power level doubles",$W153,1)),0,-1)</f>
        <v>0</v>
      </c>
      <c r="Y153" s="28">
        <f>IF(ISERROR(FIND("power level increases by 6 dB",$W153,1)),0,-1)</f>
        <v>0</v>
      </c>
      <c r="Z153" s="28">
        <f>IF(ISERROR(FIND("power level increases by 3 dB",$W153,1)),0,1)</f>
        <v>1</v>
      </c>
      <c r="AA153" s="28">
        <f>IF(ISERROR(FIND("by the listener doubles",$W153,1)),0,-1)</f>
        <v>0</v>
      </c>
      <c r="AB153" s="28">
        <f>IF(ISERROR(FIND("by a factor 1.41",$W153,1)),0,1)</f>
        <v>0</v>
      </c>
      <c r="AC153" s="26">
        <f>SUM(X153:AB153)</f>
        <v>1</v>
      </c>
      <c r="AD153" s="25" t="s">
        <v>730</v>
      </c>
      <c r="AE153" s="26">
        <f>IF(EXACT(AD153,"25 dB"),1,IF(AD153="",0,-1))</f>
        <v>-1</v>
      </c>
      <c r="AF153" s="24" t="s">
        <v>723</v>
      </c>
      <c r="AG153" s="26">
        <f>IF(EXACT(AF153,"2 Pa"),1,IF(AF153="",0,-1))</f>
        <v>1</v>
      </c>
      <c r="AH153" s="24" t="s">
        <v>724</v>
      </c>
      <c r="AI153" s="30">
        <f>20*LOG10((3+K153)/0.00002)</f>
        <v>103.52182518111363</v>
      </c>
      <c r="AJ153" s="26">
        <f>IF(AH153="",0,IF(EXACT(RIGHT(AH153,2),"dB"),IF(ABS(VALUE(LEFT(AH153,FIND(" ",AH153,1)))-AI153)&lt;=0.5,1,-1),-1))</f>
        <v>1</v>
      </c>
      <c r="AK153" s="24" t="s">
        <v>725</v>
      </c>
      <c r="AL153" s="30">
        <f>10*LOG10(10^((80+J153)/10)+10^((78+I153)/10))</f>
        <v>89.413926851582275</v>
      </c>
      <c r="AM153" s="26">
        <f>IF(AK153="",0,IF(EXACT(RIGHT(AK153,2),"dB"),IF(ABS(VALUE(LEFT(AK153,FIND(" ",AK153,1)))-AL153)&lt;=0.5,1,-1),-1))</f>
        <v>-1</v>
      </c>
      <c r="AN153" s="31"/>
      <c r="AO153" s="28" t="str">
        <f>TEXT(78+K153-16.1,"0.0")</f>
        <v>61.9</v>
      </c>
      <c r="AP153" s="26">
        <f>IF(AN153="",0,IF(EXACT(RIGHT(AN153,5),"dB(A)"),IF(ABS(VALUE(LEFT(AN153,FIND(" ",AN153,1)))-AO153)&lt;=0.5,1,-1),-1))</f>
        <v>0</v>
      </c>
      <c r="AQ153" s="24" t="s">
        <v>726</v>
      </c>
      <c r="AR153" s="28">
        <f>60+I153-0.5</f>
        <v>60.5</v>
      </c>
      <c r="AS153" s="26">
        <f>IF(AQ153="",0,IF(EXACT(RIGHT(AQ153,5),"dB(A)"),IF(ABS(VALUE(LEFT(AQ153,FIND(" ",AQ153,1)))-AR153)&lt;=0.5,1,-1),-1))</f>
        <v>-1</v>
      </c>
      <c r="AT153" s="24" t="s">
        <v>727</v>
      </c>
      <c r="AU153" s="31">
        <f>0.00002*10^((80+J153)/20)</f>
        <v>0.56367658625289196</v>
      </c>
      <c r="AV153" s="31">
        <f>AU153/400</f>
        <v>1.40919146563223E-3</v>
      </c>
      <c r="AW153" s="31">
        <f>AU153*AV153</f>
        <v>7.9432823472428489E-4</v>
      </c>
      <c r="AX153" s="31">
        <f>AW153/340</f>
        <v>2.3362595138949555E-6</v>
      </c>
      <c r="AY153" s="26">
        <f>IF(AT153="",0,-1)</f>
        <v>-1</v>
      </c>
      <c r="AZ153" s="32">
        <f>L153+V153+AC153+AE153+AG153+AJ153+AM153+AP153+AS153+AY153</f>
        <v>0</v>
      </c>
    </row>
    <row r="154" spans="1:52" ht="15.75" customHeight="1">
      <c r="A154" s="22">
        <v>153</v>
      </c>
      <c r="B154" s="23">
        <v>41922.752762337965</v>
      </c>
      <c r="C154" s="29" t="s">
        <v>768</v>
      </c>
      <c r="D154" s="33">
        <v>1</v>
      </c>
      <c r="E154" s="25">
        <v>244432</v>
      </c>
      <c r="F154" s="25">
        <f>INT(E154/100000)</f>
        <v>2</v>
      </c>
      <c r="G154" s="25">
        <f>INT(($E154-100000*F154)/10000)</f>
        <v>4</v>
      </c>
      <c r="H154" s="25">
        <f>INT(($E154-100000*F154-10000*G154)/1000)</f>
        <v>4</v>
      </c>
      <c r="I154" s="25">
        <f>INT(($E154-100000*$F154-10000*$G154-1000*$H154)/100)</f>
        <v>4</v>
      </c>
      <c r="J154" s="25">
        <f>INT(($E154-100000*$F154-10000*$G154-1000*$H154-100*$I154)/10)</f>
        <v>3</v>
      </c>
      <c r="K154" s="25">
        <f>INT(($E154-100000*$F154-10000*$G154-1000*$H154-100*$I154-10*$J154))</f>
        <v>2</v>
      </c>
      <c r="L154" s="26">
        <v>2</v>
      </c>
      <c r="M154" s="24" t="s">
        <v>776</v>
      </c>
      <c r="N154" s="28">
        <f>IF(ISERROR(FIND("larger than the sound intensity level",M154,1)),0,-1)</f>
        <v>-1</v>
      </c>
      <c r="O154" s="28">
        <f>IF(ISERROR(FIND("are always equal",$M154,1)),0,-1)</f>
        <v>0</v>
      </c>
      <c r="P154" s="28">
        <f>IF(ISERROR(FIND("is always smaller or equal than the sound energy density level",$M154,1)),0,1)</f>
        <v>1</v>
      </c>
      <c r="Q154" s="28">
        <f>IF(ISERROR(FIND("is the energetic average beween",$M154,1)),0,1)</f>
        <v>0</v>
      </c>
      <c r="R154" s="28">
        <f>IF(ISERROR(FIND("is constant (340 m/s)",$M154,1)),0,-1)</f>
        <v>0</v>
      </c>
      <c r="S154" s="28">
        <f>IF(ISERROR(FIND("is proportional to the temperature",$M154,1)),0,-1)</f>
        <v>-1</v>
      </c>
      <c r="T154" s="28">
        <f>IF(ISERROR(FIND("is proportional to the square root ",$M154,1)),0,1)</f>
        <v>0</v>
      </c>
      <c r="U154" s="28">
        <f>IF(ISERROR(FIND("depends on the sound level",$M154,1)),0,-1)</f>
        <v>0</v>
      </c>
      <c r="V154" s="26">
        <f>SUM(N154:U154)</f>
        <v>-1</v>
      </c>
      <c r="W154" s="24" t="s">
        <v>775</v>
      </c>
      <c r="X154" s="28">
        <f>IF(ISERROR(FIND("power level doubles",$W154,1)),0,-1)</f>
        <v>0</v>
      </c>
      <c r="Y154" s="28">
        <f>IF(ISERROR(FIND("power level increases by 6 dB",$W154,1)),0,-1)</f>
        <v>0</v>
      </c>
      <c r="Z154" s="28">
        <f>IF(ISERROR(FIND("power level increases by 3 dB",$W154,1)),0,1)</f>
        <v>1</v>
      </c>
      <c r="AA154" s="28">
        <f>IF(ISERROR(FIND("by the listener doubles",$W154,1)),0,-1)</f>
        <v>-1</v>
      </c>
      <c r="AB154" s="28">
        <f>IF(ISERROR(FIND("by a factor 1.41",$W154,1)),0,1)</f>
        <v>0</v>
      </c>
      <c r="AC154" s="26">
        <f>SUM(X154:AB154)</f>
        <v>0</v>
      </c>
      <c r="AD154" s="25" t="s">
        <v>777</v>
      </c>
      <c r="AE154" s="26">
        <f>IF(EXACT(AD154,"25 dB"),1,IF(AD154="",0,-1))</f>
        <v>-1</v>
      </c>
      <c r="AF154" s="24" t="s">
        <v>769</v>
      </c>
      <c r="AG154" s="26">
        <f>IF(EXACT(AF154,"2 Pa"),1,IF(AF154="",0,-1))</f>
        <v>1</v>
      </c>
      <c r="AH154" s="24" t="s">
        <v>770</v>
      </c>
      <c r="AI154" s="30">
        <f>20*LOG10((3+K154)/0.00002)</f>
        <v>107.95880017344075</v>
      </c>
      <c r="AJ154" s="26">
        <f>IF(AH154="",0,IF(EXACT(RIGHT(AH154,2),"dB"),IF(ABS(VALUE(LEFT(AH154,FIND(" ",AH154,1)))-AI154)&lt;=0.5,1,-1),-1))</f>
        <v>1</v>
      </c>
      <c r="AK154" s="24" t="s">
        <v>771</v>
      </c>
      <c r="AL154" s="30">
        <f>10*LOG10(10^((80+J154)/10)+10^((78+I154)/10))</f>
        <v>85.539018910438671</v>
      </c>
      <c r="AM154" s="26">
        <f>IF(AK154="",0,IF(EXACT(RIGHT(AK154,2),"dB"),IF(ABS(VALUE(LEFT(AK154,FIND(" ",AK154,1)))-AL154)&lt;=0.5,1,-1),-1))</f>
        <v>1</v>
      </c>
      <c r="AN154" s="24" t="s">
        <v>772</v>
      </c>
      <c r="AO154" s="28" t="str">
        <f>TEXT(78+K154-16.1,"0.0")</f>
        <v>63.9</v>
      </c>
      <c r="AP154" s="26">
        <f>IF(AN154="",0,IF(EXACT(RIGHT(AN154,5),"dB(A)"),IF(ABS(VALUE(LEFT(AN154,FIND(" ",AN154,1)))-AO154)&lt;=0.5,1,-1),-1))</f>
        <v>-1</v>
      </c>
      <c r="AQ154" s="24" t="s">
        <v>773</v>
      </c>
      <c r="AR154" s="28">
        <f>60+I154-0.5</f>
        <v>63.5</v>
      </c>
      <c r="AS154" s="26">
        <f>IF(AQ154="",0,IF(EXACT(RIGHT(AQ154,5),"dB(A)"),IF(ABS(VALUE(LEFT(AQ154,FIND(" ",AQ154,1)))-AR154)&lt;=0.5,1,-1),-1))</f>
        <v>-1</v>
      </c>
      <c r="AT154" s="24" t="s">
        <v>774</v>
      </c>
      <c r="AU154" s="31">
        <f>0.00002*10^((80+J154)/20)</f>
        <v>0.28250750892455123</v>
      </c>
      <c r="AV154" s="31">
        <f>AU154/400</f>
        <v>7.0626877231137807E-4</v>
      </c>
      <c r="AW154" s="31">
        <f>AU154*AV154</f>
        <v>1.9952623149688847E-4</v>
      </c>
      <c r="AX154" s="31">
        <f>AW154/340</f>
        <v>5.8684185734378965E-7</v>
      </c>
      <c r="AY154" s="26">
        <f>IF(AT154="",0,-1)</f>
        <v>-1</v>
      </c>
      <c r="AZ154" s="32">
        <f>L154+V154+AC154+AE154+AG154+AJ154+AM154+AP154+AS154+AY154</f>
        <v>0</v>
      </c>
    </row>
    <row r="155" spans="1:52" ht="15.75" customHeight="1">
      <c r="A155" s="22">
        <v>154</v>
      </c>
      <c r="B155" s="23">
        <v>41922.75285172453</v>
      </c>
      <c r="C155" s="29" t="s">
        <v>836</v>
      </c>
      <c r="D155" s="33">
        <v>1</v>
      </c>
      <c r="E155" s="25">
        <v>240597</v>
      </c>
      <c r="F155" s="25">
        <f>INT(E155/100000)</f>
        <v>2</v>
      </c>
      <c r="G155" s="25">
        <f>INT(($E155-100000*F155)/10000)</f>
        <v>4</v>
      </c>
      <c r="H155" s="25">
        <f>INT(($E155-100000*F155-10000*G155)/1000)</f>
        <v>0</v>
      </c>
      <c r="I155" s="25">
        <f>INT(($E155-100000*$F155-10000*$G155-1000*$H155)/100)</f>
        <v>5</v>
      </c>
      <c r="J155" s="25">
        <f>INT(($E155-100000*$F155-10000*$G155-1000*$H155-100*$I155)/10)</f>
        <v>9</v>
      </c>
      <c r="K155" s="25">
        <f>INT(($E155-100000*$F155-10000*$G155-1000*$H155-100*$I155-10*$J155))</f>
        <v>7</v>
      </c>
      <c r="L155" s="26">
        <v>2</v>
      </c>
      <c r="M155" s="24" t="s">
        <v>844</v>
      </c>
      <c r="N155" s="28">
        <f>IF(ISERROR(FIND("larger than the sound intensity level",M155,1)),0,-1)</f>
        <v>0</v>
      </c>
      <c r="O155" s="28">
        <f>IF(ISERROR(FIND("are always equal",$M155,1)),0,-1)</f>
        <v>0</v>
      </c>
      <c r="P155" s="28">
        <f>IF(ISERROR(FIND("is always smaller or equal than the sound energy density level",$M155,1)),0,1)</f>
        <v>0</v>
      </c>
      <c r="Q155" s="28">
        <f>IF(ISERROR(FIND("is the energetic average beween",$M155,1)),0,1)</f>
        <v>0</v>
      </c>
      <c r="R155" s="28">
        <f>IF(ISERROR(FIND("is constant (340 m/s)",$M155,1)),0,-1)</f>
        <v>0</v>
      </c>
      <c r="S155" s="28">
        <f>IF(ISERROR(FIND("is proportional to the temperature",$M155,1)),0,-1)</f>
        <v>-1</v>
      </c>
      <c r="T155" s="28">
        <f>IF(ISERROR(FIND("is proportional to the square root ",$M155,1)),0,1)</f>
        <v>1</v>
      </c>
      <c r="U155" s="28">
        <f>IF(ISERROR(FIND("depends on the sound level",$M155,1)),0,-1)</f>
        <v>0</v>
      </c>
      <c r="V155" s="26">
        <f>SUM(N155:U155)</f>
        <v>0</v>
      </c>
      <c r="W155" s="24" t="s">
        <v>843</v>
      </c>
      <c r="X155" s="28">
        <f>IF(ISERROR(FIND("power level doubles",$W155,1)),0,-1)</f>
        <v>0</v>
      </c>
      <c r="Y155" s="28">
        <f>IF(ISERROR(FIND("power level increases by 6 dB",$W155,1)),0,-1)</f>
        <v>0</v>
      </c>
      <c r="Z155" s="28">
        <f>IF(ISERROR(FIND("power level increases by 3 dB",$W155,1)),0,1)</f>
        <v>1</v>
      </c>
      <c r="AA155" s="28">
        <f>IF(ISERROR(FIND("by the listener doubles",$W155,1)),0,-1)</f>
        <v>0</v>
      </c>
      <c r="AB155" s="28">
        <f>IF(ISERROR(FIND("by a factor 1.41",$W155,1)),0,1)</f>
        <v>0</v>
      </c>
      <c r="AC155" s="26">
        <f>SUM(X155:AB155)</f>
        <v>1</v>
      </c>
      <c r="AD155" s="25" t="s">
        <v>845</v>
      </c>
      <c r="AE155" s="26">
        <f>IF(EXACT(AD155,"25 dB"),1,IF(AD155="",0,-1))</f>
        <v>1</v>
      </c>
      <c r="AF155" s="24" t="s">
        <v>837</v>
      </c>
      <c r="AG155" s="26">
        <f>IF(EXACT(AF155,"2 Pa"),1,IF(AF155="",0,-1))</f>
        <v>1</v>
      </c>
      <c r="AH155" s="24" t="s">
        <v>838</v>
      </c>
      <c r="AI155" s="30">
        <f>20*LOG10((3+K155)/0.00002)</f>
        <v>113.97940008672037</v>
      </c>
      <c r="AJ155" s="26">
        <f>IF(AH155="",0,IF(EXACT(RIGHT(AH155,2),"dB"),IF(ABS(VALUE(LEFT(AH155,FIND(" ",AH155,1)))-AI155)&lt;=0.5,1,-1),-1))</f>
        <v>-1</v>
      </c>
      <c r="AK155" s="24" t="s">
        <v>839</v>
      </c>
      <c r="AL155" s="30">
        <f>10*LOG10(10^((80+J155)/10)+10^((78+I155)/10))</f>
        <v>89.973227937086975</v>
      </c>
      <c r="AM155" s="26">
        <f>IF(AK155="",0,IF(EXACT(RIGHT(AK155,2),"dB"),IF(ABS(VALUE(LEFT(AK155,FIND(" ",AK155,1)))-AL155)&lt;=0.5,1,-1),-1))</f>
        <v>-1</v>
      </c>
      <c r="AN155" s="24" t="s">
        <v>840</v>
      </c>
      <c r="AO155" s="28" t="str">
        <f>TEXT(78+K155-16.1,"0.0")</f>
        <v>68.9</v>
      </c>
      <c r="AP155" s="26">
        <f>IF(AN155="",0,IF(EXACT(RIGHT(AN155,5),"dB(A)"),IF(ABS(VALUE(LEFT(AN155,FIND(" ",AN155,1)))-AO155)&lt;=0.5,1,-1),-1))</f>
        <v>-1</v>
      </c>
      <c r="AQ155" s="24" t="s">
        <v>841</v>
      </c>
      <c r="AR155" s="28">
        <f>60+I155-0.5</f>
        <v>64.5</v>
      </c>
      <c r="AS155" s="26">
        <f>IF(AQ155="",0,IF(EXACT(RIGHT(AQ155,5),"dB(A)"),IF(ABS(VALUE(LEFT(AQ155,FIND(" ",AQ155,1)))-AR155)&lt;=0.5,1,-1),-1))</f>
        <v>-1</v>
      </c>
      <c r="AT155" s="24" t="s">
        <v>842</v>
      </c>
      <c r="AU155" s="31">
        <f>0.00002*10^((80+J155)/20)</f>
        <v>0.56367658625289196</v>
      </c>
      <c r="AV155" s="31">
        <f>AU155/400</f>
        <v>1.40919146563223E-3</v>
      </c>
      <c r="AW155" s="31">
        <f>AU155*AV155</f>
        <v>7.9432823472428489E-4</v>
      </c>
      <c r="AX155" s="31">
        <f>AW155/340</f>
        <v>2.3362595138949555E-6</v>
      </c>
      <c r="AY155" s="26">
        <f>IF(AT155="",0,-1)</f>
        <v>-1</v>
      </c>
      <c r="AZ155" s="32">
        <f>L155+V155+AC155+AE155+AG155+AJ155+AM155+AP155+AS155+AY155</f>
        <v>0</v>
      </c>
    </row>
    <row r="156" spans="1:52" ht="15.75" customHeight="1">
      <c r="A156" s="22">
        <v>155</v>
      </c>
      <c r="B156" s="23">
        <v>41922.752862627312</v>
      </c>
      <c r="C156" s="29" t="s">
        <v>855</v>
      </c>
      <c r="D156" s="33">
        <v>1</v>
      </c>
      <c r="E156" s="25">
        <v>243209</v>
      </c>
      <c r="F156" s="25">
        <f>INT(E156/100000)</f>
        <v>2</v>
      </c>
      <c r="G156" s="25">
        <f>INT(($E156-100000*F156)/10000)</f>
        <v>4</v>
      </c>
      <c r="H156" s="25">
        <f>INT(($E156-100000*F156-10000*G156)/1000)</f>
        <v>3</v>
      </c>
      <c r="I156" s="25">
        <f>INT(($E156-100000*$F156-10000*$G156-1000*$H156)/100)</f>
        <v>2</v>
      </c>
      <c r="J156" s="25">
        <f>INT(($E156-100000*$F156-10000*$G156-1000*$H156-100*$I156)/10)</f>
        <v>0</v>
      </c>
      <c r="K156" s="25">
        <f>INT(($E156-100000*$F156-10000*$G156-1000*$H156-100*$I156-10*$J156))</f>
        <v>9</v>
      </c>
      <c r="L156" s="26">
        <v>2</v>
      </c>
      <c r="M156" s="24" t="s">
        <v>863</v>
      </c>
      <c r="N156" s="28">
        <f>IF(ISERROR(FIND("larger than the sound intensity level",M156,1)),0,-1)</f>
        <v>-1</v>
      </c>
      <c r="O156" s="28">
        <f>IF(ISERROR(FIND("are always equal",$M156,1)),0,-1)</f>
        <v>0</v>
      </c>
      <c r="P156" s="28">
        <f>IF(ISERROR(FIND("is always smaller or equal than the sound energy density level",$M156,1)),0,1)</f>
        <v>1</v>
      </c>
      <c r="Q156" s="28">
        <f>IF(ISERROR(FIND("is the energetic average beween",$M156,1)),0,1)</f>
        <v>0</v>
      </c>
      <c r="R156" s="28">
        <f>IF(ISERROR(FIND("is constant (340 m/s)",$M156,1)),0,-1)</f>
        <v>0</v>
      </c>
      <c r="S156" s="28">
        <f>IF(ISERROR(FIND("is proportional to the temperature",$M156,1)),0,-1)</f>
        <v>-1</v>
      </c>
      <c r="T156" s="28">
        <f>IF(ISERROR(FIND("is proportional to the square root ",$M156,1)),0,1)</f>
        <v>0</v>
      </c>
      <c r="U156" s="28">
        <f>IF(ISERROR(FIND("depends on the sound level",$M156,1)),0,-1)</f>
        <v>0</v>
      </c>
      <c r="V156" s="26">
        <f>SUM(N156:U156)</f>
        <v>-1</v>
      </c>
      <c r="W156" s="24" t="s">
        <v>862</v>
      </c>
      <c r="X156" s="28">
        <f>IF(ISERROR(FIND("power level doubles",$W156,1)),0,-1)</f>
        <v>0</v>
      </c>
      <c r="Y156" s="28">
        <f>IF(ISERROR(FIND("power level increases by 6 dB",$W156,1)),0,-1)</f>
        <v>0</v>
      </c>
      <c r="Z156" s="28">
        <f>IF(ISERROR(FIND("power level increases by 3 dB",$W156,1)),0,1)</f>
        <v>1</v>
      </c>
      <c r="AA156" s="28">
        <f>IF(ISERROR(FIND("by the listener doubles",$W156,1)),0,-1)</f>
        <v>0</v>
      </c>
      <c r="AB156" s="28">
        <f>IF(ISERROR(FIND("by a factor 1.41",$W156,1)),0,1)</f>
        <v>1</v>
      </c>
      <c r="AC156" s="26">
        <f>SUM(X156:AB156)</f>
        <v>2</v>
      </c>
      <c r="AD156" s="25" t="s">
        <v>864</v>
      </c>
      <c r="AE156" s="26">
        <f>IF(EXACT(AD156,"25 dB"),1,IF(AD156="",0,-1))</f>
        <v>-1</v>
      </c>
      <c r="AF156" s="24" t="s">
        <v>856</v>
      </c>
      <c r="AG156" s="26">
        <f>IF(EXACT(AF156,"2 Pa"),1,IF(AF156="",0,-1))</f>
        <v>1</v>
      </c>
      <c r="AH156" s="24" t="s">
        <v>857</v>
      </c>
      <c r="AI156" s="30">
        <f>20*LOG10((3+K156)/0.00002)</f>
        <v>115.56302500767288</v>
      </c>
      <c r="AJ156" s="26">
        <f>IF(AH156="",0,IF(EXACT(RIGHT(AH156,2),"dB"),IF(ABS(VALUE(LEFT(AH156,FIND(" ",AH156,1)))-AI156)&lt;=0.5,1,-1),-1))</f>
        <v>-1</v>
      </c>
      <c r="AK156" s="24" t="s">
        <v>858</v>
      </c>
      <c r="AL156" s="30">
        <f>10*LOG10(10^((80+J156)/10)+10^((78+I156)/10))</f>
        <v>83.010299956639813</v>
      </c>
      <c r="AM156" s="26">
        <f>IF(AK156="",0,IF(EXACT(RIGHT(AK156,2),"dB"),IF(ABS(VALUE(LEFT(AK156,FIND(" ",AK156,1)))-AL156)&lt;=0.5,1,-1),-1))</f>
        <v>1</v>
      </c>
      <c r="AN156" s="24" t="s">
        <v>859</v>
      </c>
      <c r="AO156" s="28" t="str">
        <f>TEXT(78+K156-16.1,"0.0")</f>
        <v>70.9</v>
      </c>
      <c r="AP156" s="26">
        <f>IF(AN156="",0,IF(EXACT(RIGHT(AN156,5),"dB(A)"),IF(ABS(VALUE(LEFT(AN156,FIND(" ",AN156,1)))-AO156)&lt;=0.5,1,-1),-1))</f>
        <v>-1</v>
      </c>
      <c r="AQ156" s="24" t="s">
        <v>860</v>
      </c>
      <c r="AR156" s="28">
        <f>60+I156-0.5</f>
        <v>61.5</v>
      </c>
      <c r="AS156" s="26">
        <f>IF(AQ156="",0,IF(EXACT(RIGHT(AQ156,5),"dB(A)"),IF(ABS(VALUE(LEFT(AQ156,FIND(" ",AQ156,1)))-AR156)&lt;=0.5,1,-1),-1))</f>
        <v>-1</v>
      </c>
      <c r="AT156" s="24" t="s">
        <v>861</v>
      </c>
      <c r="AU156" s="31">
        <f>0.00002*10^((80+J156)/20)</f>
        <v>0.2</v>
      </c>
      <c r="AV156" s="31">
        <f>AU156/400</f>
        <v>5.0000000000000001E-4</v>
      </c>
      <c r="AW156" s="31">
        <f>AU156*AV156</f>
        <v>1E-4</v>
      </c>
      <c r="AX156" s="31">
        <f>AW156/340</f>
        <v>2.9411764705882356E-7</v>
      </c>
      <c r="AY156" s="26">
        <f>IF(AT156="",0,-1)</f>
        <v>-1</v>
      </c>
      <c r="AZ156" s="32">
        <f>L156+V156+AC156+AE156+AG156+AJ156+AM156+AP156+AS156+AY156</f>
        <v>0</v>
      </c>
    </row>
    <row r="157" spans="1:52" ht="15.75" customHeight="1">
      <c r="A157" s="22">
        <v>156</v>
      </c>
      <c r="B157" s="23">
        <v>41922.753279930555</v>
      </c>
      <c r="C157" s="29" t="s">
        <v>987</v>
      </c>
      <c r="D157" s="33">
        <v>1</v>
      </c>
      <c r="E157" s="25">
        <v>239345</v>
      </c>
      <c r="F157" s="25">
        <f>INT(E157/100000)</f>
        <v>2</v>
      </c>
      <c r="G157" s="25">
        <f>INT(($E157-100000*F157)/10000)</f>
        <v>3</v>
      </c>
      <c r="H157" s="25">
        <f>INT(($E157-100000*F157-10000*G157)/1000)</f>
        <v>9</v>
      </c>
      <c r="I157" s="25">
        <f>INT(($E157-100000*$F157-10000*$G157-1000*$H157)/100)</f>
        <v>3</v>
      </c>
      <c r="J157" s="25">
        <f>INT(($E157-100000*$F157-10000*$G157-1000*$H157-100*$I157)/10)</f>
        <v>4</v>
      </c>
      <c r="K157" s="25">
        <f>INT(($E157-100000*$F157-10000*$G157-1000*$H157-100*$I157-10*$J157))</f>
        <v>5</v>
      </c>
      <c r="L157" s="26">
        <v>2</v>
      </c>
      <c r="M157" s="24" t="s">
        <v>993</v>
      </c>
      <c r="N157" s="28">
        <f>IF(ISERROR(FIND("larger than the sound intensity level",M157,1)),0,-1)</f>
        <v>-1</v>
      </c>
      <c r="O157" s="28">
        <f>IF(ISERROR(FIND("are always equal",$M157,1)),0,-1)</f>
        <v>0</v>
      </c>
      <c r="P157" s="28">
        <f>IF(ISERROR(FIND("is always smaller or equal than the sound energy density level",$M157,1)),0,1)</f>
        <v>1</v>
      </c>
      <c r="Q157" s="28">
        <f>IF(ISERROR(FIND("is the energetic average beween",$M157,1)),0,1)</f>
        <v>0</v>
      </c>
      <c r="R157" s="28">
        <f>IF(ISERROR(FIND("is constant (340 m/s)",$M157,1)),0,-1)</f>
        <v>0</v>
      </c>
      <c r="S157" s="28">
        <f>IF(ISERROR(FIND("is proportional to the temperature",$M157,1)),0,-1)</f>
        <v>-1</v>
      </c>
      <c r="T157" s="28">
        <f>IF(ISERROR(FIND("is proportional to the square root ",$M157,1)),0,1)</f>
        <v>0</v>
      </c>
      <c r="U157" s="28">
        <f>IF(ISERROR(FIND("depends on the sound level",$M157,1)),0,-1)</f>
        <v>0</v>
      </c>
      <c r="V157" s="26">
        <f>SUM(N157:U157)</f>
        <v>-1</v>
      </c>
      <c r="W157" s="24" t="s">
        <v>992</v>
      </c>
      <c r="X157" s="28">
        <f>IF(ISERROR(FIND("power level doubles",$W157,1)),0,-1)</f>
        <v>0</v>
      </c>
      <c r="Y157" s="28">
        <f>IF(ISERROR(FIND("power level increases by 6 dB",$W157,1)),0,-1)</f>
        <v>-1</v>
      </c>
      <c r="Z157" s="28">
        <f>IF(ISERROR(FIND("power level increases by 3 dB",$W157,1)),0,1)</f>
        <v>0</v>
      </c>
      <c r="AA157" s="28">
        <f>IF(ISERROR(FIND("by the listener doubles",$W157,1)),0,-1)</f>
        <v>0</v>
      </c>
      <c r="AB157" s="28">
        <f>IF(ISERROR(FIND("by a factor 1.41",$W157,1)),0,1)</f>
        <v>1</v>
      </c>
      <c r="AC157" s="26">
        <f>SUM(X157:AB157)</f>
        <v>0</v>
      </c>
      <c r="AD157" s="25" t="s">
        <v>994</v>
      </c>
      <c r="AE157" s="26">
        <f>IF(EXACT(AD157,"25 dB"),1,IF(AD157="",0,-1))</f>
        <v>-1</v>
      </c>
      <c r="AF157" s="24" t="s">
        <v>988</v>
      </c>
      <c r="AG157" s="26">
        <f>IF(EXACT(AF157,"2 Pa"),1,IF(AF157="",0,-1))</f>
        <v>1</v>
      </c>
      <c r="AH157" s="24" t="s">
        <v>989</v>
      </c>
      <c r="AI157" s="30">
        <f>20*LOG10((3+K157)/0.00002)</f>
        <v>112.04119982655925</v>
      </c>
      <c r="AJ157" s="26">
        <f>IF(AH157="",0,IF(EXACT(RIGHT(AH157,2),"dB"),IF(ABS(VALUE(LEFT(AH157,FIND(" ",AH157,1)))-AI157)&lt;=0.5,1,-1),-1))</f>
        <v>-1</v>
      </c>
      <c r="AK157" s="24" t="s">
        <v>990</v>
      </c>
      <c r="AL157" s="30">
        <f>10*LOG10(10^((80+J157)/10)+10^((78+I157)/10))</f>
        <v>85.764348624364857</v>
      </c>
      <c r="AM157" s="26">
        <f>IF(AK157="",0,IF(EXACT(RIGHT(AK157,2),"dB"),IF(ABS(VALUE(LEFT(AK157,FIND(" ",AK157,1)))-AL157)&lt;=0.5,1,-1),-1))</f>
        <v>1</v>
      </c>
      <c r="AN157" s="24" t="s">
        <v>991</v>
      </c>
      <c r="AO157" s="28" t="str">
        <f>TEXT(78+K157-16.1,"0.0")</f>
        <v>66.9</v>
      </c>
      <c r="AP157" s="26">
        <f>IF(AN157="",0,IF(EXACT(RIGHT(AN157,5),"dB(A)"),IF(ABS(VALUE(LEFT(AN157,FIND(" ",AN157,1)))-AO157)&lt;=0.5,1,-1),-1))</f>
        <v>-1</v>
      </c>
      <c r="AQ157" s="31"/>
      <c r="AR157" s="28">
        <f>60+I157-0.5</f>
        <v>62.5</v>
      </c>
      <c r="AS157" s="26">
        <f>IF(AQ157="",0,IF(EXACT(RIGHT(AQ157,5),"dB(A)"),IF(ABS(VALUE(LEFT(AQ157,FIND(" ",AQ157,1)))-AR157)&lt;=0.5,1,-1),-1))</f>
        <v>0</v>
      </c>
      <c r="AT157" s="31"/>
      <c r="AU157" s="31">
        <f>0.00002*10^((80+J157)/20)</f>
        <v>0.31697863849222296</v>
      </c>
      <c r="AV157" s="31">
        <f>AU157/400</f>
        <v>7.9244659623055737E-4</v>
      </c>
      <c r="AW157" s="31">
        <f>AU157*AV157</f>
        <v>2.5118864315095844E-4</v>
      </c>
      <c r="AX157" s="31">
        <f>AW157/340</f>
        <v>7.3879012691458361E-7</v>
      </c>
      <c r="AY157" s="26">
        <f>IF(AT157="",0,-1)</f>
        <v>0</v>
      </c>
      <c r="AZ157" s="32">
        <f>L157+V157+AC157+AE157+AG157+AJ157+AM157+AP157+AS157+AY157</f>
        <v>0</v>
      </c>
    </row>
    <row r="158" spans="1:52" ht="15.75" customHeight="1">
      <c r="A158" s="22">
        <v>157</v>
      </c>
      <c r="B158" s="23">
        <v>41922.753984699077</v>
      </c>
      <c r="C158" s="29" t="s">
        <v>1162</v>
      </c>
      <c r="D158" s="33">
        <v>1</v>
      </c>
      <c r="E158" s="25">
        <v>241012</v>
      </c>
      <c r="F158" s="25">
        <f>INT(E158/100000)</f>
        <v>2</v>
      </c>
      <c r="G158" s="25">
        <f>INT(($E158-100000*F158)/10000)</f>
        <v>4</v>
      </c>
      <c r="H158" s="25">
        <f>INT(($E158-100000*F158-10000*G158)/1000)</f>
        <v>1</v>
      </c>
      <c r="I158" s="25">
        <f>INT(($E158-100000*$F158-10000*$G158-1000*$H158)/100)</f>
        <v>0</v>
      </c>
      <c r="J158" s="25">
        <f>INT(($E158-100000*$F158-10000*$G158-1000*$H158-100*$I158)/10)</f>
        <v>1</v>
      </c>
      <c r="K158" s="25">
        <f>INT(($E158-100000*$F158-10000*$G158-1000*$H158-100*$I158-10*$J158))</f>
        <v>2</v>
      </c>
      <c r="L158" s="26">
        <v>2</v>
      </c>
      <c r="M158" s="24" t="s">
        <v>1170</v>
      </c>
      <c r="N158" s="28">
        <f>IF(ISERROR(FIND("larger than the sound intensity level",M158,1)),0,-1)</f>
        <v>0</v>
      </c>
      <c r="O158" s="28">
        <f>IF(ISERROR(FIND("are always equal",$M158,1)),0,-1)</f>
        <v>0</v>
      </c>
      <c r="P158" s="28">
        <f>IF(ISERROR(FIND("is always smaller or equal than the sound energy density level",$M158,1)),0,1)</f>
        <v>0</v>
      </c>
      <c r="Q158" s="28">
        <f>IF(ISERROR(FIND("is the energetic average beween",$M158,1)),0,1)</f>
        <v>0</v>
      </c>
      <c r="R158" s="28">
        <f>IF(ISERROR(FIND("is constant (340 m/s)",$M158,1)),0,-1)</f>
        <v>-1</v>
      </c>
      <c r="S158" s="28">
        <f>IF(ISERROR(FIND("is proportional to the temperature",$M158,1)),0,-1)</f>
        <v>-1</v>
      </c>
      <c r="T158" s="28">
        <f>IF(ISERROR(FIND("is proportional to the square root ",$M158,1)),0,1)</f>
        <v>0</v>
      </c>
      <c r="U158" s="28">
        <f>IF(ISERROR(FIND("depends on the sound level",$M158,1)),0,-1)</f>
        <v>0</v>
      </c>
      <c r="V158" s="26">
        <f>SUM(N158:U158)</f>
        <v>-2</v>
      </c>
      <c r="W158" s="24" t="s">
        <v>1169</v>
      </c>
      <c r="X158" s="28">
        <f>IF(ISERROR(FIND("power level doubles",$W158,1)),0,-1)</f>
        <v>0</v>
      </c>
      <c r="Y158" s="28">
        <f>IF(ISERROR(FIND("power level increases by 6 dB",$W158,1)),0,-1)</f>
        <v>0</v>
      </c>
      <c r="Z158" s="28">
        <f>IF(ISERROR(FIND("power level increases by 3 dB",$W158,1)),0,1)</f>
        <v>1</v>
      </c>
      <c r="AA158" s="28">
        <f>IF(ISERROR(FIND("by the listener doubles",$W158,1)),0,-1)</f>
        <v>0</v>
      </c>
      <c r="AB158" s="28">
        <f>IF(ISERROR(FIND("by a factor 1.41",$W158,1)),0,1)</f>
        <v>0</v>
      </c>
      <c r="AC158" s="26">
        <f>SUM(X158:AB158)</f>
        <v>1</v>
      </c>
      <c r="AD158" s="25" t="s">
        <v>1171</v>
      </c>
      <c r="AE158" s="26">
        <f>IF(EXACT(AD158,"25 dB"),1,IF(AD158="",0,-1))</f>
        <v>1</v>
      </c>
      <c r="AF158" s="24" t="s">
        <v>1163</v>
      </c>
      <c r="AG158" s="26">
        <f>IF(EXACT(AF158,"2 Pa"),1,IF(AF158="",0,-1))</f>
        <v>-1</v>
      </c>
      <c r="AH158" s="24" t="s">
        <v>1164</v>
      </c>
      <c r="AI158" s="30">
        <f>20*LOG10((3+K158)/0.00002)</f>
        <v>107.95880017344075</v>
      </c>
      <c r="AJ158" s="26">
        <f>IF(AH158="",0,IF(EXACT(RIGHT(AH158,2),"dB"),IF(ABS(VALUE(LEFT(AH158,FIND(" ",AH158,1)))-AI158)&lt;=0.5,1,-1),-1))</f>
        <v>1</v>
      </c>
      <c r="AK158" s="24" t="s">
        <v>1165</v>
      </c>
      <c r="AL158" s="30">
        <f>10*LOG10(10^((80+J158)/10)+10^((78+I158)/10))</f>
        <v>82.764348624364857</v>
      </c>
      <c r="AM158" s="26">
        <f>IF(AK158="",0,IF(EXACT(RIGHT(AK158,2),"dB"),IF(ABS(VALUE(LEFT(AK158,FIND(" ",AK158,1)))-AL158)&lt;=0.5,1,-1),-1))</f>
        <v>1</v>
      </c>
      <c r="AN158" s="24" t="s">
        <v>1166</v>
      </c>
      <c r="AO158" s="28" t="str">
        <f>TEXT(78+K158-16.1,"0.0")</f>
        <v>63.9</v>
      </c>
      <c r="AP158" s="26">
        <f>IF(AN158="",0,IF(EXACT(RIGHT(AN158,5),"dB(A)"),IF(ABS(VALUE(LEFT(AN158,FIND(" ",AN158,1)))-AO158)&lt;=0.5,1,-1),-1))</f>
        <v>-1</v>
      </c>
      <c r="AQ158" s="24" t="s">
        <v>1167</v>
      </c>
      <c r="AR158" s="28">
        <f>60+I158-0.5</f>
        <v>59.5</v>
      </c>
      <c r="AS158" s="26">
        <f>IF(AQ158="",0,IF(EXACT(RIGHT(AQ158,5),"dB(A)"),IF(ABS(VALUE(LEFT(AQ158,FIND(" ",AQ158,1)))-AR158)&lt;=0.5,1,-1),-1))</f>
        <v>-1</v>
      </c>
      <c r="AT158" s="24" t="s">
        <v>1168</v>
      </c>
      <c r="AU158" s="31">
        <f>0.00002*10^((80+J158)/20)</f>
        <v>0.2244036908603928</v>
      </c>
      <c r="AV158" s="31">
        <f>AU158/400</f>
        <v>5.6100922715098195E-4</v>
      </c>
      <c r="AW158" s="31">
        <f>AU158*AV158</f>
        <v>1.2589254117941682E-4</v>
      </c>
      <c r="AX158" s="31">
        <f>AW158/340</f>
        <v>3.7027217993946124E-7</v>
      </c>
      <c r="AY158" s="26">
        <f>IF(AT158="",0,-1)</f>
        <v>-1</v>
      </c>
      <c r="AZ158" s="32">
        <f>L158+V158+AC158+AE158+AG158+AJ158+AM158+AP158+AS158+AY158</f>
        <v>0</v>
      </c>
    </row>
    <row r="159" spans="1:52" ht="15.75" customHeight="1">
      <c r="A159" s="22">
        <v>158</v>
      </c>
      <c r="B159" s="23">
        <v>41922.753997141204</v>
      </c>
      <c r="C159" s="24" t="s">
        <v>1172</v>
      </c>
      <c r="D159" s="25"/>
      <c r="E159" s="25">
        <v>239313</v>
      </c>
      <c r="F159" s="25">
        <f>INT(E159/100000)</f>
        <v>2</v>
      </c>
      <c r="G159" s="25">
        <f>INT(($E159-100000*F159)/10000)</f>
        <v>3</v>
      </c>
      <c r="H159" s="25">
        <f>INT(($E159-100000*F159-10000*G159)/1000)</f>
        <v>9</v>
      </c>
      <c r="I159" s="25">
        <f>INT(($E159-100000*$F159-10000*$G159-1000*$H159)/100)</f>
        <v>3</v>
      </c>
      <c r="J159" s="25">
        <f>INT(($E159-100000*$F159-10000*$G159-1000*$H159-100*$I159)/10)</f>
        <v>1</v>
      </c>
      <c r="K159" s="25">
        <f>INT(($E159-100000*$F159-10000*$G159-1000*$H159-100*$I159-10*$J159))</f>
        <v>3</v>
      </c>
      <c r="L159" s="26">
        <v>2</v>
      </c>
      <c r="M159" s="24" t="s">
        <v>1177</v>
      </c>
      <c r="N159" s="28">
        <f>IF(ISERROR(FIND("larger than the sound intensity level",M159,1)),0,-1)</f>
        <v>-1</v>
      </c>
      <c r="O159" s="28">
        <f>IF(ISERROR(FIND("are always equal",$M159,1)),0,-1)</f>
        <v>0</v>
      </c>
      <c r="P159" s="28">
        <f>IF(ISERROR(FIND("is always smaller or equal than the sound energy density level",$M159,1)),0,1)</f>
        <v>1</v>
      </c>
      <c r="Q159" s="28">
        <f>IF(ISERROR(FIND("is the energetic average beween",$M159,1)),0,1)</f>
        <v>0</v>
      </c>
      <c r="R159" s="28">
        <f>IF(ISERROR(FIND("is constant (340 m/s)",$M159,1)),0,-1)</f>
        <v>0</v>
      </c>
      <c r="S159" s="28">
        <f>IF(ISERROR(FIND("is proportional to the temperature",$M159,1)),0,-1)</f>
        <v>0</v>
      </c>
      <c r="T159" s="28">
        <f>IF(ISERROR(FIND("is proportional to the square root ",$M159,1)),0,1)</f>
        <v>1</v>
      </c>
      <c r="U159" s="28">
        <f>IF(ISERROR(FIND("depends on the sound level",$M159,1)),0,-1)</f>
        <v>0</v>
      </c>
      <c r="V159" s="26">
        <f>SUM(N159:U159)</f>
        <v>1</v>
      </c>
      <c r="W159" s="24" t="s">
        <v>1176</v>
      </c>
      <c r="X159" s="28">
        <f>IF(ISERROR(FIND("power level doubles",$W159,1)),0,-1)</f>
        <v>0</v>
      </c>
      <c r="Y159" s="28">
        <f>IF(ISERROR(FIND("power level increases by 6 dB",$W159,1)),0,-1)</f>
        <v>0</v>
      </c>
      <c r="Z159" s="28">
        <f>IF(ISERROR(FIND("power level increases by 3 dB",$W159,1)),0,1)</f>
        <v>1</v>
      </c>
      <c r="AA159" s="28">
        <f>IF(ISERROR(FIND("by the listener doubles",$W159,1)),0,-1)</f>
        <v>0</v>
      </c>
      <c r="AB159" s="28">
        <f>IF(ISERROR(FIND("by a factor 1.41",$W159,1)),0,1)</f>
        <v>0</v>
      </c>
      <c r="AC159" s="26">
        <f>SUM(X159:AB159)</f>
        <v>1</v>
      </c>
      <c r="AD159" s="25" t="s">
        <v>1178</v>
      </c>
      <c r="AE159" s="26">
        <f>IF(EXACT(AD159,"25 dB"),1,IF(AD159="",0,-1))</f>
        <v>-1</v>
      </c>
      <c r="AF159" s="24" t="s">
        <v>1173</v>
      </c>
      <c r="AG159" s="26">
        <f>IF(EXACT(AF159,"2 Pa"),1,IF(AF159="",0,-1))</f>
        <v>1</v>
      </c>
      <c r="AH159" s="24" t="s">
        <v>1174</v>
      </c>
      <c r="AI159" s="30">
        <f>20*LOG10((3+K159)/0.00002)</f>
        <v>109.54242509439325</v>
      </c>
      <c r="AJ159" s="26">
        <f>IF(AH159="",0,IF(EXACT(RIGHT(AH159,2),"dB"),IF(ABS(VALUE(LEFT(AH159,FIND(" ",AH159,1)))-AI159)&lt;=0.5,1,-1),-1))</f>
        <v>-1</v>
      </c>
      <c r="AK159" s="24" t="s">
        <v>1175</v>
      </c>
      <c r="AL159" s="30">
        <f>10*LOG10(10^((80+J159)/10)+10^((78+I159)/10))</f>
        <v>84.010299956639813</v>
      </c>
      <c r="AM159" s="26">
        <f>IF(AK159="",0,IF(EXACT(RIGHT(AK159,2),"dB"),IF(ABS(VALUE(LEFT(AK159,FIND(" ",AK159,1)))-AL159)&lt;=0.5,1,-1),-1))</f>
        <v>-1</v>
      </c>
      <c r="AN159" s="24">
        <v>64.900000000000006</v>
      </c>
      <c r="AO159" s="28" t="str">
        <f>TEXT(78+K159-16.1,"0.0")</f>
        <v>64.9</v>
      </c>
      <c r="AP159" s="26">
        <f>IF(AN159="",0,IF(EXACT(RIGHT(AN159,5),"dB(A)"),IF(ABS(VALUE(LEFT(AN159,FIND(" ",AN159,1)))-AO159)&lt;=0.5,1,-1),-1))</f>
        <v>-1</v>
      </c>
      <c r="AQ159" s="24">
        <v>62.9</v>
      </c>
      <c r="AR159" s="28">
        <f>60+I159-0.5</f>
        <v>62.5</v>
      </c>
      <c r="AS159" s="26">
        <f>IF(AQ159="",0,IF(EXACT(RIGHT(AQ159,5),"dB(A)"),IF(ABS(VALUE(LEFT(AQ159,FIND(" ",AQ159,1)))-AR159)&lt;=0.5,1,-1),-1))</f>
        <v>-1</v>
      </c>
      <c r="AT159" s="31"/>
      <c r="AU159" s="31">
        <f>0.00002*10^((80+J159)/20)</f>
        <v>0.2244036908603928</v>
      </c>
      <c r="AV159" s="31">
        <f>AU159/400</f>
        <v>5.6100922715098195E-4</v>
      </c>
      <c r="AW159" s="31">
        <f>AU159*AV159</f>
        <v>1.2589254117941682E-4</v>
      </c>
      <c r="AX159" s="31">
        <f>AW159/340</f>
        <v>3.7027217993946124E-7</v>
      </c>
      <c r="AY159" s="26">
        <f>IF(AT159="",0,-1)</f>
        <v>0</v>
      </c>
      <c r="AZ159" s="32">
        <f>L159+V159+AC159+AE159+AG159+AJ159+AM159+AP159+AS159+AY159</f>
        <v>0</v>
      </c>
    </row>
    <row r="160" spans="1:52" ht="15.75" customHeight="1">
      <c r="A160" s="22">
        <v>159</v>
      </c>
      <c r="B160" s="23">
        <v>41922.754689085647</v>
      </c>
      <c r="C160" s="29" t="s">
        <v>1286</v>
      </c>
      <c r="D160" s="33">
        <v>1</v>
      </c>
      <c r="E160" s="25">
        <v>235005</v>
      </c>
      <c r="F160" s="25">
        <f>INT(E160/100000)</f>
        <v>2</v>
      </c>
      <c r="G160" s="25">
        <f>INT(($E160-100000*F160)/10000)</f>
        <v>3</v>
      </c>
      <c r="H160" s="25">
        <f>INT(($E160-100000*F160-10000*G160)/1000)</f>
        <v>5</v>
      </c>
      <c r="I160" s="25">
        <f>INT(($E160-100000*$F160-10000*$G160-1000*$H160)/100)</f>
        <v>0</v>
      </c>
      <c r="J160" s="25">
        <f>INT(($E160-100000*$F160-10000*$G160-1000*$H160-100*$I160)/10)</f>
        <v>0</v>
      </c>
      <c r="K160" s="25">
        <f>INT(($E160-100000*$F160-10000*$G160-1000*$H160-100*$I160-10*$J160))</f>
        <v>5</v>
      </c>
      <c r="L160" s="26">
        <v>2</v>
      </c>
      <c r="M160" s="24" t="s">
        <v>1294</v>
      </c>
      <c r="N160" s="28">
        <f>IF(ISERROR(FIND("larger than the sound intensity level",M160,1)),0,-1)</f>
        <v>-1</v>
      </c>
      <c r="O160" s="28">
        <f>IF(ISERROR(FIND("are always equal",$M160,1)),0,-1)</f>
        <v>0</v>
      </c>
      <c r="P160" s="28">
        <f>IF(ISERROR(FIND("is always smaller or equal than the sound energy density level",$M160,1)),0,1)</f>
        <v>1</v>
      </c>
      <c r="Q160" s="28">
        <f>IF(ISERROR(FIND("is the energetic average beween",$M160,1)),0,1)</f>
        <v>0</v>
      </c>
      <c r="R160" s="28">
        <f>IF(ISERROR(FIND("is constant (340 m/s)",$M160,1)),0,-1)</f>
        <v>-1</v>
      </c>
      <c r="S160" s="28">
        <f>IF(ISERROR(FIND("is proportional to the temperature",$M160,1)),0,-1)</f>
        <v>0</v>
      </c>
      <c r="T160" s="28">
        <f>IF(ISERROR(FIND("is proportional to the square root ",$M160,1)),0,1)</f>
        <v>1</v>
      </c>
      <c r="U160" s="28">
        <f>IF(ISERROR(FIND("depends on the sound level",$M160,1)),0,-1)</f>
        <v>0</v>
      </c>
      <c r="V160" s="26">
        <f>SUM(N160:U160)</f>
        <v>0</v>
      </c>
      <c r="W160" s="24" t="s">
        <v>1293</v>
      </c>
      <c r="X160" s="28">
        <f>IF(ISERROR(FIND("power level doubles",$W160,1)),0,-1)</f>
        <v>0</v>
      </c>
      <c r="Y160" s="28">
        <f>IF(ISERROR(FIND("power level increases by 6 dB",$W160,1)),0,-1)</f>
        <v>-1</v>
      </c>
      <c r="Z160" s="28">
        <f>IF(ISERROR(FIND("power level increases by 3 dB",$W160,1)),0,1)</f>
        <v>0</v>
      </c>
      <c r="AA160" s="28">
        <f>IF(ISERROR(FIND("by the listener doubles",$W160,1)),0,-1)</f>
        <v>0</v>
      </c>
      <c r="AB160" s="28">
        <f>IF(ISERROR(FIND("by a factor 1.41",$W160,1)),0,1)</f>
        <v>0</v>
      </c>
      <c r="AC160" s="26">
        <f>SUM(X160:AB160)</f>
        <v>-1</v>
      </c>
      <c r="AD160" s="25" t="s">
        <v>1295</v>
      </c>
      <c r="AE160" s="26">
        <f>IF(EXACT(AD160,"25 dB"),1,IF(AD160="",0,-1))</f>
        <v>1</v>
      </c>
      <c r="AF160" s="24" t="s">
        <v>1287</v>
      </c>
      <c r="AG160" s="26">
        <f>IF(EXACT(AF160,"2 Pa"),1,IF(AF160="",0,-1))</f>
        <v>-1</v>
      </c>
      <c r="AH160" s="24" t="s">
        <v>1288</v>
      </c>
      <c r="AI160" s="30">
        <f>20*LOG10((3+K160)/0.00002)</f>
        <v>112.04119982655925</v>
      </c>
      <c r="AJ160" s="26">
        <f>IF(AH160="",0,IF(EXACT(RIGHT(AH160,2),"dB"),IF(ABS(VALUE(LEFT(AH160,FIND(" ",AH160,1)))-AI160)&lt;=0.5,1,-1),-1))</f>
        <v>1</v>
      </c>
      <c r="AK160" s="24" t="s">
        <v>1289</v>
      </c>
      <c r="AL160" s="30">
        <f>10*LOG10(10^((80+J160)/10)+10^((78+I160)/10))</f>
        <v>82.1244260279434</v>
      </c>
      <c r="AM160" s="26">
        <f>IF(AK160="",0,IF(EXACT(RIGHT(AK160,2),"dB"),IF(ABS(VALUE(LEFT(AK160,FIND(" ",AK160,1)))-AL160)&lt;=0.5,1,-1),-1))</f>
        <v>1</v>
      </c>
      <c r="AN160" s="24" t="s">
        <v>1290</v>
      </c>
      <c r="AO160" s="28" t="str">
        <f>TEXT(78+K160-16.1,"0.0")</f>
        <v>66.9</v>
      </c>
      <c r="AP160" s="26">
        <f>IF(AN160="",0,IF(EXACT(RIGHT(AN160,5),"dB(A)"),IF(ABS(VALUE(LEFT(AN160,FIND(" ",AN160,1)))-AO160)&lt;=0.5,1,-1),-1))</f>
        <v>-1</v>
      </c>
      <c r="AQ160" s="24" t="s">
        <v>1291</v>
      </c>
      <c r="AR160" s="28">
        <f>60+I160-0.5</f>
        <v>59.5</v>
      </c>
      <c r="AS160" s="26">
        <f>IF(AQ160="",0,IF(EXACT(RIGHT(AQ160,5),"dB(A)"),IF(ABS(VALUE(LEFT(AQ160,FIND(" ",AQ160,1)))-AR160)&lt;=0.5,1,-1),-1))</f>
        <v>-1</v>
      </c>
      <c r="AT160" s="24" t="s">
        <v>1292</v>
      </c>
      <c r="AU160" s="31">
        <f>0.00002*10^((80+J160)/20)</f>
        <v>0.2</v>
      </c>
      <c r="AV160" s="31">
        <f>AU160/400</f>
        <v>5.0000000000000001E-4</v>
      </c>
      <c r="AW160" s="31">
        <f>AU160*AV160</f>
        <v>1E-4</v>
      </c>
      <c r="AX160" s="31">
        <f>AW160/340</f>
        <v>2.9411764705882356E-7</v>
      </c>
      <c r="AY160" s="26">
        <f>IF(AT160="",0,-1)</f>
        <v>-1</v>
      </c>
      <c r="AZ160" s="32">
        <f>L160+V160+AC160+AE160+AG160+AJ160+AM160+AP160+AS160+AY160</f>
        <v>0</v>
      </c>
    </row>
    <row r="161" spans="1:52" ht="15.75" customHeight="1">
      <c r="A161" s="22">
        <v>160</v>
      </c>
      <c r="B161" s="23">
        <v>41922.76263626157</v>
      </c>
      <c r="C161" s="29" t="s">
        <v>1570</v>
      </c>
      <c r="D161" s="33">
        <v>1</v>
      </c>
      <c r="E161" s="25">
        <v>243327</v>
      </c>
      <c r="F161" s="25">
        <f>INT(E161/100000)</f>
        <v>2</v>
      </c>
      <c r="G161" s="25">
        <f>INT(($E161-100000*F161)/10000)</f>
        <v>4</v>
      </c>
      <c r="H161" s="25">
        <f>INT(($E161-100000*F161-10000*G161)/1000)</f>
        <v>3</v>
      </c>
      <c r="I161" s="25">
        <f>INT(($E161-100000*$F161-10000*$G161-1000*$H161)/100)</f>
        <v>3</v>
      </c>
      <c r="J161" s="25">
        <f>INT(($E161-100000*$F161-10000*$G161-1000*$H161-100*$I161)/10)</f>
        <v>2</v>
      </c>
      <c r="K161" s="25">
        <f>INT(($E161-100000*$F161-10000*$G161-1000*$H161-100*$I161-10*$J161))</f>
        <v>7</v>
      </c>
      <c r="L161" s="26">
        <v>2</v>
      </c>
      <c r="M161" s="24" t="s">
        <v>1577</v>
      </c>
      <c r="N161" s="28">
        <f>IF(ISERROR(FIND("larger than the sound intensity level",M161,1)),0,-1)</f>
        <v>-1</v>
      </c>
      <c r="O161" s="28">
        <f>IF(ISERROR(FIND("are always equal",$M161,1)),0,-1)</f>
        <v>0</v>
      </c>
      <c r="P161" s="28">
        <f>IF(ISERROR(FIND("is always smaller or equal than the sound energy density level",$M161,1)),0,1)</f>
        <v>0</v>
      </c>
      <c r="Q161" s="28">
        <f>IF(ISERROR(FIND("is the energetic average beween",$M161,1)),0,1)</f>
        <v>0</v>
      </c>
      <c r="R161" s="28">
        <f>IF(ISERROR(FIND("is constant (340 m/s)",$M161,1)),0,-1)</f>
        <v>0</v>
      </c>
      <c r="S161" s="28">
        <f>IF(ISERROR(FIND("is proportional to the temperature",$M161,1)),0,-1)</f>
        <v>0</v>
      </c>
      <c r="T161" s="28">
        <f>IF(ISERROR(FIND("is proportional to the square root ",$M161,1)),0,1)</f>
        <v>0</v>
      </c>
      <c r="U161" s="28">
        <f>IF(ISERROR(FIND("depends on the sound level",$M161,1)),0,-1)</f>
        <v>0</v>
      </c>
      <c r="V161" s="26">
        <f>SUM(N161:U161)</f>
        <v>-1</v>
      </c>
      <c r="W161" s="24" t="s">
        <v>1576</v>
      </c>
      <c r="X161" s="28">
        <f>IF(ISERROR(FIND("power level doubles",$W161,1)),0,-1)</f>
        <v>0</v>
      </c>
      <c r="Y161" s="28">
        <f>IF(ISERROR(FIND("power level increases by 6 dB",$W161,1)),0,-1)</f>
        <v>0</v>
      </c>
      <c r="Z161" s="28">
        <f>IF(ISERROR(FIND("power level increases by 3 dB",$W161,1)),0,1)</f>
        <v>0</v>
      </c>
      <c r="AA161" s="28">
        <f>IF(ISERROR(FIND("by the listener doubles",$W161,1)),0,-1)</f>
        <v>-1</v>
      </c>
      <c r="AB161" s="28">
        <f>IF(ISERROR(FIND("by a factor 1.41",$W161,1)),0,1)</f>
        <v>1</v>
      </c>
      <c r="AC161" s="26">
        <f>SUM(X161:AB161)</f>
        <v>0</v>
      </c>
      <c r="AD161" s="25" t="s">
        <v>1578</v>
      </c>
      <c r="AE161" s="26">
        <f>IF(EXACT(AD161,"25 dB"),1,IF(AD161="",0,-1))</f>
        <v>-1</v>
      </c>
      <c r="AF161" s="24" t="s">
        <v>1571</v>
      </c>
      <c r="AG161" s="26">
        <f>IF(EXACT(AF161,"2 Pa"),1,IF(AF161="",0,-1))</f>
        <v>1</v>
      </c>
      <c r="AH161" s="24">
        <v>114</v>
      </c>
      <c r="AI161" s="30">
        <f>20*LOG10((3+K161)/0.00002)</f>
        <v>113.97940008672037</v>
      </c>
      <c r="AJ161" s="26">
        <f>IF(AH161="",0,IF(EXACT(RIGHT(AH161,2),"dB"),IF(ABS(VALUE(LEFT(AH161,FIND(" ",AH161,1)))-AI161)&lt;=0.5,1,-1),-1))</f>
        <v>-1</v>
      </c>
      <c r="AK161" s="24" t="s">
        <v>1572</v>
      </c>
      <c r="AL161" s="30">
        <f>10*LOG10(10^((80+J161)/10)+10^((78+I161)/10))</f>
        <v>84.539018910438685</v>
      </c>
      <c r="AM161" s="26">
        <f>IF(AK161="",0,IF(EXACT(RIGHT(AK161,2),"dB"),IF(ABS(VALUE(LEFT(AK161,FIND(" ",AK161,1)))-AL161)&lt;=0.5,1,-1),-1))</f>
        <v>1</v>
      </c>
      <c r="AN161" s="24" t="s">
        <v>1573</v>
      </c>
      <c r="AO161" s="28" t="str">
        <f>TEXT(78+K161-16.1,"0.0")</f>
        <v>68.9</v>
      </c>
      <c r="AP161" s="26">
        <f>IF(AN161="",0,IF(EXACT(RIGHT(AN161,5),"dB(A)"),IF(ABS(VALUE(LEFT(AN161,FIND(" ",AN161,1)))-AO161)&lt;=0.5,1,-1),-1))</f>
        <v>1</v>
      </c>
      <c r="AQ161" s="24" t="s">
        <v>1574</v>
      </c>
      <c r="AR161" s="28">
        <f>60+I161-0.5</f>
        <v>62.5</v>
      </c>
      <c r="AS161" s="26">
        <f>IF(AQ161="",0,IF(EXACT(RIGHT(AQ161,5),"dB(A)"),IF(ABS(VALUE(LEFT(AQ161,FIND(" ",AQ161,1)))-AR161)&lt;=0.5,1,-1),-1))</f>
        <v>-1</v>
      </c>
      <c r="AT161" s="24" t="s">
        <v>1575</v>
      </c>
      <c r="AU161" s="31">
        <f>0.00002*10^((80+J161)/20)</f>
        <v>0.25178508235883346</v>
      </c>
      <c r="AV161" s="31">
        <f>AU161/400</f>
        <v>6.2946270589708364E-4</v>
      </c>
      <c r="AW161" s="31">
        <f>AU161*AV161</f>
        <v>1.5848931924611136E-4</v>
      </c>
      <c r="AX161" s="31">
        <f>AW161/340</f>
        <v>4.6614505660620987E-7</v>
      </c>
      <c r="AY161" s="26">
        <f>IF(AT161="",0,-1)</f>
        <v>-1</v>
      </c>
      <c r="AZ161" s="32">
        <f>L161+V161+AC161+AE161+AG161+AJ161+AM161+AP161+AS161+AY161</f>
        <v>0</v>
      </c>
    </row>
    <row r="162" spans="1:52" ht="15.75" customHeight="1">
      <c r="A162" s="22">
        <v>161</v>
      </c>
      <c r="B162" s="23">
        <v>41922.876825543979</v>
      </c>
      <c r="C162" s="39" t="s">
        <v>1756</v>
      </c>
      <c r="D162" s="40">
        <v>1</v>
      </c>
      <c r="E162" s="25">
        <v>180692</v>
      </c>
      <c r="F162" s="25">
        <f>INT(E162/100000)</f>
        <v>1</v>
      </c>
      <c r="G162" s="25">
        <f>INT(($E162-100000*F162)/10000)</f>
        <v>8</v>
      </c>
      <c r="H162" s="25">
        <f>INT(($E162-100000*F162-10000*G162)/1000)</f>
        <v>0</v>
      </c>
      <c r="I162" s="25">
        <f>INT(($E162-100000*$F162-10000*$G162-1000*$H162)/100)</f>
        <v>6</v>
      </c>
      <c r="J162" s="25">
        <f>INT(($E162-100000*$F162-10000*$G162-1000*$H162-100*$I162)/10)</f>
        <v>9</v>
      </c>
      <c r="K162" s="25">
        <f>INT(($E162-100000*$F162-10000*$G162-1000*$H162-100*$I162-10*$J162))</f>
        <v>2</v>
      </c>
      <c r="L162" s="26">
        <v>0</v>
      </c>
      <c r="M162" s="24" t="s">
        <v>1763</v>
      </c>
      <c r="N162" s="28">
        <f>IF(ISERROR(FIND("larger than the sound intensity level",M162,1)),0,-1)</f>
        <v>-1</v>
      </c>
      <c r="O162" s="28">
        <f>IF(ISERROR(FIND("are always equal",$M162,1)),0,-1)</f>
        <v>0</v>
      </c>
      <c r="P162" s="28">
        <f>IF(ISERROR(FIND("is always smaller or equal than the sound energy density level",$M162,1)),0,1)</f>
        <v>1</v>
      </c>
      <c r="Q162" s="28">
        <f>IF(ISERROR(FIND("is the energetic average beween",$M162,1)),0,1)</f>
        <v>0</v>
      </c>
      <c r="R162" s="28">
        <f>IF(ISERROR(FIND("is constant (340 m/s)",$M162,1)),0,-1)</f>
        <v>0</v>
      </c>
      <c r="S162" s="28">
        <f>IF(ISERROR(FIND("is proportional to the temperature",$M162,1)),0,-1)</f>
        <v>-1</v>
      </c>
      <c r="T162" s="28">
        <f>IF(ISERROR(FIND("is proportional to the square root ",$M162,1)),0,1)</f>
        <v>0</v>
      </c>
      <c r="U162" s="28">
        <f>IF(ISERROR(FIND("depends on the sound level",$M162,1)),0,-1)</f>
        <v>0</v>
      </c>
      <c r="V162" s="26">
        <f>SUM(N162:U162)</f>
        <v>-1</v>
      </c>
      <c r="W162" s="24" t="s">
        <v>1762</v>
      </c>
      <c r="X162" s="28">
        <f>IF(ISERROR(FIND("power level doubles",$W162,1)),0,-1)</f>
        <v>0</v>
      </c>
      <c r="Y162" s="28">
        <f>IF(ISERROR(FIND("power level increases by 6 dB",$W162,1)),0,-1)</f>
        <v>0</v>
      </c>
      <c r="Z162" s="28">
        <f>IF(ISERROR(FIND("power level increases by 3 dB",$W162,1)),0,1)</f>
        <v>1</v>
      </c>
      <c r="AA162" s="28">
        <f>IF(ISERROR(FIND("by the listener doubles",$W162,1)),0,-1)</f>
        <v>0</v>
      </c>
      <c r="AB162" s="28">
        <f>IF(ISERROR(FIND("by a factor 1.41",$W162,1)),0,1)</f>
        <v>0</v>
      </c>
      <c r="AC162" s="26">
        <f>SUM(X162:AB162)</f>
        <v>1</v>
      </c>
      <c r="AD162" s="25" t="s">
        <v>1764</v>
      </c>
      <c r="AE162" s="26">
        <f>IF(EXACT(AD162,"25 dB"),1,IF(AD162="",0,-1))</f>
        <v>-1</v>
      </c>
      <c r="AF162" s="24" t="s">
        <v>1757</v>
      </c>
      <c r="AG162" s="26">
        <f>IF(EXACT(AF162,"2 Pa"),1,IF(AF162="",0,-1))</f>
        <v>1</v>
      </c>
      <c r="AH162" s="24" t="s">
        <v>1758</v>
      </c>
      <c r="AI162" s="30">
        <f>20*LOG10((3+K162)/0.00002)</f>
        <v>107.95880017344075</v>
      </c>
      <c r="AJ162" s="26">
        <f>IF(AH162="",0,IF(EXACT(RIGHT(AH162,2),"dB"),IF(ABS(VALUE(LEFT(AH162,FIND(" ",AH162,1)))-AI162)&lt;=0.5,1,-1),-1))</f>
        <v>-1</v>
      </c>
      <c r="AK162" s="24" t="s">
        <v>1759</v>
      </c>
      <c r="AL162" s="30">
        <f>10*LOG10(10^((80+J162)/10)+10^((78+I162)/10))</f>
        <v>90.193310480660955</v>
      </c>
      <c r="AM162" s="26">
        <f>IF(AK162="",0,IF(EXACT(RIGHT(AK162,2),"dB"),IF(ABS(VALUE(LEFT(AK162,FIND(" ",AK162,1)))-AL162)&lt;=0.5,1,-1),-1))</f>
        <v>1</v>
      </c>
      <c r="AN162" s="31"/>
      <c r="AO162" s="28" t="str">
        <f>TEXT(78+K162-16.1,"0.0")</f>
        <v>63.9</v>
      </c>
      <c r="AP162" s="26">
        <f>IF(AN162="",0,IF(EXACT(RIGHT(AN162,5),"dB(A)"),IF(ABS(VALUE(LEFT(AN162,FIND(" ",AN162,1)))-AO162)&lt;=0.5,1,-1),-1))</f>
        <v>0</v>
      </c>
      <c r="AQ162" s="24" t="s">
        <v>1760</v>
      </c>
      <c r="AR162" s="28">
        <f>60+I162-0.5</f>
        <v>65.5</v>
      </c>
      <c r="AS162" s="26">
        <f>IF(AQ162="",0,IF(EXACT(RIGHT(AQ162,5),"dB(A)"),IF(ABS(VALUE(LEFT(AQ162,FIND(" ",AQ162,1)))-AR162)&lt;=0.5,1,-1),-1))</f>
        <v>-1</v>
      </c>
      <c r="AT162" s="24" t="s">
        <v>1761</v>
      </c>
      <c r="AU162" s="31">
        <f>0.00002*10^((80+J162)/20)</f>
        <v>0.56367658625289196</v>
      </c>
      <c r="AV162" s="31">
        <f>AU162/400</f>
        <v>1.40919146563223E-3</v>
      </c>
      <c r="AW162" s="31">
        <f>AU162*AV162</f>
        <v>7.9432823472428489E-4</v>
      </c>
      <c r="AX162" s="31">
        <f>AW162/340</f>
        <v>2.3362595138949555E-6</v>
      </c>
      <c r="AY162" s="26">
        <v>1</v>
      </c>
      <c r="AZ162" s="32">
        <f>L162+V162+AC162+AE162+AG162+AJ162+AM162+AP162+AS162+AY162</f>
        <v>0</v>
      </c>
    </row>
    <row r="163" spans="1:52" ht="15.75" customHeight="1">
      <c r="A163" s="22">
        <v>162</v>
      </c>
      <c r="B163" s="23">
        <v>41922.880780671301</v>
      </c>
      <c r="C163" s="39" t="s">
        <v>1791</v>
      </c>
      <c r="D163" s="40">
        <v>1</v>
      </c>
      <c r="E163" s="25">
        <v>239680</v>
      </c>
      <c r="F163" s="25">
        <f>INT(E163/100000)</f>
        <v>2</v>
      </c>
      <c r="G163" s="25">
        <f>INT(($E163-100000*F163)/10000)</f>
        <v>3</v>
      </c>
      <c r="H163" s="25">
        <f>INT(($E163-100000*F163-10000*G163)/1000)</f>
        <v>9</v>
      </c>
      <c r="I163" s="25">
        <f>INT(($E163-100000*$F163-10000*$G163-1000*$H163)/100)</f>
        <v>6</v>
      </c>
      <c r="J163" s="25">
        <f>INT(($E163-100000*$F163-10000*$G163-1000*$H163-100*$I163)/10)</f>
        <v>8</v>
      </c>
      <c r="K163" s="25">
        <f>INT(($E163-100000*$F163-10000*$G163-1000*$H163-100*$I163-10*$J163))</f>
        <v>0</v>
      </c>
      <c r="L163" s="26">
        <v>0</v>
      </c>
      <c r="M163" s="24" t="s">
        <v>1798</v>
      </c>
      <c r="N163" s="28">
        <f>IF(ISERROR(FIND("larger than the sound intensity level",M163,1)),0,-1)</f>
        <v>-1</v>
      </c>
      <c r="O163" s="28">
        <f>IF(ISERROR(FIND("are always equal",$M163,1)),0,-1)</f>
        <v>0</v>
      </c>
      <c r="P163" s="28">
        <f>IF(ISERROR(FIND("is always smaller or equal than the sound energy density level",$M163,1)),0,1)</f>
        <v>1</v>
      </c>
      <c r="Q163" s="28">
        <f>IF(ISERROR(FIND("is the energetic average beween",$M163,1)),0,1)</f>
        <v>0</v>
      </c>
      <c r="R163" s="28">
        <f>IF(ISERROR(FIND("is constant (340 m/s)",$M163,1)),0,-1)</f>
        <v>0</v>
      </c>
      <c r="S163" s="28">
        <f>IF(ISERROR(FIND("is proportional to the temperature",$M163,1)),0,-1)</f>
        <v>-1</v>
      </c>
      <c r="T163" s="28">
        <f>IF(ISERROR(FIND("is proportional to the square root ",$M163,1)),0,1)</f>
        <v>0</v>
      </c>
      <c r="U163" s="28">
        <f>IF(ISERROR(FIND("depends on the sound level",$M163,1)),0,-1)</f>
        <v>0</v>
      </c>
      <c r="V163" s="26">
        <f>SUM(N163:U163)</f>
        <v>-1</v>
      </c>
      <c r="W163" s="24" t="s">
        <v>1797</v>
      </c>
      <c r="X163" s="28">
        <f>IF(ISERROR(FIND("power level doubles",$W163,1)),0,-1)</f>
        <v>0</v>
      </c>
      <c r="Y163" s="28">
        <f>IF(ISERROR(FIND("power level increases by 6 dB",$W163,1)),0,-1)</f>
        <v>0</v>
      </c>
      <c r="Z163" s="28">
        <f>IF(ISERROR(FIND("power level increases by 3 dB",$W163,1)),0,1)</f>
        <v>1</v>
      </c>
      <c r="AA163" s="28">
        <f>IF(ISERROR(FIND("by the listener doubles",$W163,1)),0,-1)</f>
        <v>0</v>
      </c>
      <c r="AB163" s="28">
        <f>IF(ISERROR(FIND("by a factor 1.41",$W163,1)),0,1)</f>
        <v>0</v>
      </c>
      <c r="AC163" s="26">
        <f>SUM(X163:AB163)</f>
        <v>1</v>
      </c>
      <c r="AD163" s="25" t="s">
        <v>1799</v>
      </c>
      <c r="AE163" s="26">
        <f>IF(EXACT(AD163,"25 dB"),1,IF(AD163="",0,-1))</f>
        <v>-1</v>
      </c>
      <c r="AF163" s="24" t="s">
        <v>1792</v>
      </c>
      <c r="AG163" s="26">
        <f>IF(EXACT(AF163,"2 Pa"),1,IF(AF163="",0,-1))</f>
        <v>-1</v>
      </c>
      <c r="AH163" s="24" t="s">
        <v>1793</v>
      </c>
      <c r="AI163" s="30">
        <f>20*LOG10((3+K163)/0.00002)</f>
        <v>103.52182518111363</v>
      </c>
      <c r="AJ163" s="26">
        <f>IF(AH163="",0,IF(EXACT(RIGHT(AH163,2),"dB"),IF(ABS(VALUE(LEFT(AH163,FIND(" ",AH163,1)))-AI163)&lt;=0.5,1,-1),-1))</f>
        <v>1</v>
      </c>
      <c r="AK163" s="24" t="s">
        <v>1794</v>
      </c>
      <c r="AL163" s="30">
        <f>10*LOG10(10^((80+J163)/10)+10^((78+I163)/10))</f>
        <v>89.455404631092961</v>
      </c>
      <c r="AM163" s="26">
        <f>IF(AK163="",0,IF(EXACT(RIGHT(AK163,2),"dB"),IF(ABS(VALUE(LEFT(AK163,FIND(" ",AK163,1)))-AL163)&lt;=0.5,1,-1),-1))</f>
        <v>1</v>
      </c>
      <c r="AN163" s="24" t="s">
        <v>1795</v>
      </c>
      <c r="AO163" s="28" t="str">
        <f>TEXT(78+K163-16.1,"0.0")</f>
        <v>61.9</v>
      </c>
      <c r="AP163" s="26">
        <f>IF(AN163="",0,IF(EXACT(RIGHT(AN163,5),"dB(A)"),IF(ABS(VALUE(LEFT(AN163,FIND(" ",AN163,1)))-AO163)&lt;=0.5,1,-1),-1))</f>
        <v>1</v>
      </c>
      <c r="AQ163" s="24" t="s">
        <v>1796</v>
      </c>
      <c r="AR163" s="28">
        <f>60+I163-0.5</f>
        <v>65.5</v>
      </c>
      <c r="AS163" s="26">
        <f>IF(AQ163="",0,IF(EXACT(RIGHT(AQ163,5),"dB(A)"),IF(ABS(VALUE(LEFT(AQ163,FIND(" ",AQ163,1)))-AR163)&lt;=0.5,1,-1),-1))</f>
        <v>-1</v>
      </c>
      <c r="AT163" s="31"/>
      <c r="AU163" s="31">
        <f>0.00002*10^((80+J163)/20)</f>
        <v>0.50237728630191725</v>
      </c>
      <c r="AV163" s="31">
        <f>AU163/400</f>
        <v>1.2559432157547932E-3</v>
      </c>
      <c r="AW163" s="31">
        <f>AU163*AV163</f>
        <v>6.3095734448019635E-4</v>
      </c>
      <c r="AX163" s="31">
        <f>AW163/340</f>
        <v>1.8557568955299893E-6</v>
      </c>
      <c r="AY163" s="26">
        <f>IF(AT163="",0,-1)</f>
        <v>0</v>
      </c>
      <c r="AZ163" s="32">
        <f>L163+V163+AC163+AE163+AG163+AJ163+AM163+AP163+AS163+AY163</f>
        <v>0</v>
      </c>
    </row>
    <row r="164" spans="1:52" ht="15.75" customHeight="1">
      <c r="A164" s="22">
        <v>163</v>
      </c>
      <c r="B164" s="23">
        <v>41922.882786273149</v>
      </c>
      <c r="C164" s="39" t="s">
        <v>1827</v>
      </c>
      <c r="D164" s="40">
        <v>1</v>
      </c>
      <c r="E164" s="25">
        <v>236679</v>
      </c>
      <c r="F164" s="25">
        <f>INT(E164/100000)</f>
        <v>2</v>
      </c>
      <c r="G164" s="25">
        <f>INT(($E164-100000*F164)/10000)</f>
        <v>3</v>
      </c>
      <c r="H164" s="25">
        <f>INT(($E164-100000*F164-10000*G164)/1000)</f>
        <v>6</v>
      </c>
      <c r="I164" s="25">
        <f>INT(($E164-100000*$F164-10000*$G164-1000*$H164)/100)</f>
        <v>6</v>
      </c>
      <c r="J164" s="25">
        <f>INT(($E164-100000*$F164-10000*$G164-1000*$H164-100*$I164)/10)</f>
        <v>7</v>
      </c>
      <c r="K164" s="25">
        <f>INT(($E164-100000*$F164-10000*$G164-1000*$H164-100*$I164-10*$J164))</f>
        <v>9</v>
      </c>
      <c r="L164" s="26">
        <v>0</v>
      </c>
      <c r="M164" s="24" t="s">
        <v>1835</v>
      </c>
      <c r="N164" s="28">
        <f>IF(ISERROR(FIND("larger than the sound intensity level",M164,1)),0,-1)</f>
        <v>-1</v>
      </c>
      <c r="O164" s="28">
        <f>IF(ISERROR(FIND("are always equal",$M164,1)),0,-1)</f>
        <v>0</v>
      </c>
      <c r="P164" s="28">
        <f>IF(ISERROR(FIND("is always smaller or equal than the sound energy density level",$M164,1)),0,1)</f>
        <v>1</v>
      </c>
      <c r="Q164" s="28">
        <f>IF(ISERROR(FIND("is the energetic average beween",$M164,1)),0,1)</f>
        <v>0</v>
      </c>
      <c r="R164" s="28">
        <f>IF(ISERROR(FIND("is constant (340 m/s)",$M164,1)),0,-1)</f>
        <v>0</v>
      </c>
      <c r="S164" s="28">
        <f>IF(ISERROR(FIND("is proportional to the temperature",$M164,1)),0,-1)</f>
        <v>-1</v>
      </c>
      <c r="T164" s="28">
        <f>IF(ISERROR(FIND("is proportional to the square root ",$M164,1)),0,1)</f>
        <v>0</v>
      </c>
      <c r="U164" s="28">
        <f>IF(ISERROR(FIND("depends on the sound level",$M164,1)),0,-1)</f>
        <v>0</v>
      </c>
      <c r="V164" s="26">
        <f>SUM(N164:U164)</f>
        <v>-1</v>
      </c>
      <c r="W164" s="24" t="s">
        <v>1834</v>
      </c>
      <c r="X164" s="28">
        <f>IF(ISERROR(FIND("power level doubles",$W164,1)),0,-1)</f>
        <v>0</v>
      </c>
      <c r="Y164" s="28">
        <f>IF(ISERROR(FIND("power level increases by 6 dB",$W164,1)),0,-1)</f>
        <v>0</v>
      </c>
      <c r="Z164" s="28">
        <f>IF(ISERROR(FIND("power level increases by 3 dB",$W164,1)),0,1)</f>
        <v>1</v>
      </c>
      <c r="AA164" s="28">
        <f>IF(ISERROR(FIND("by the listener doubles",$W164,1)),0,-1)</f>
        <v>-1</v>
      </c>
      <c r="AB164" s="28">
        <f>IF(ISERROR(FIND("by a factor 1.41",$W164,1)),0,1)</f>
        <v>0</v>
      </c>
      <c r="AC164" s="26">
        <f>SUM(X164:AB164)</f>
        <v>0</v>
      </c>
      <c r="AD164" s="25" t="s">
        <v>1836</v>
      </c>
      <c r="AE164" s="26">
        <f>IF(EXACT(AD164,"25 dB"),1,IF(AD164="",0,-1))</f>
        <v>-1</v>
      </c>
      <c r="AF164" s="24" t="s">
        <v>1828</v>
      </c>
      <c r="AG164" s="26">
        <f>IF(EXACT(AF164,"2 Pa"),1,IF(AF164="",0,-1))</f>
        <v>1</v>
      </c>
      <c r="AH164" s="24" t="s">
        <v>1829</v>
      </c>
      <c r="AI164" s="30">
        <f>20*LOG10((3+K164)/0.00002)</f>
        <v>115.56302500767288</v>
      </c>
      <c r="AJ164" s="26">
        <f>IF(AH164="",0,IF(EXACT(RIGHT(AH164,2),"dB"),IF(ABS(VALUE(LEFT(AH164,FIND(" ",AH164,1)))-AI164)&lt;=0.5,1,-1),-1))</f>
        <v>-1</v>
      </c>
      <c r="AK164" s="24" t="s">
        <v>1830</v>
      </c>
      <c r="AL164" s="30">
        <f>10*LOG10(10^((80+J164)/10)+10^((78+I164)/10))</f>
        <v>88.764348624364843</v>
      </c>
      <c r="AM164" s="26">
        <f>IF(AK164="",0,IF(EXACT(RIGHT(AK164,2),"dB"),IF(ABS(VALUE(LEFT(AK164,FIND(" ",AK164,1)))-AL164)&lt;=0.5,1,-1),-1))</f>
        <v>1</v>
      </c>
      <c r="AN164" s="24" t="s">
        <v>1831</v>
      </c>
      <c r="AO164" s="28" t="str">
        <f>TEXT(78+K164-16.1,"0.0")</f>
        <v>70.9</v>
      </c>
      <c r="AP164" s="26">
        <f>IF(AN164="",0,IF(EXACT(RIGHT(AN164,5),"dB(A)"),IF(ABS(VALUE(LEFT(AN164,FIND(" ",AN164,1)))-AO164)&lt;=0.5,1,-1),-1))</f>
        <v>1</v>
      </c>
      <c r="AQ164" s="24" t="s">
        <v>1832</v>
      </c>
      <c r="AR164" s="28">
        <f>60+I164-0.5</f>
        <v>65.5</v>
      </c>
      <c r="AS164" s="26">
        <f>IF(AQ164="",0,IF(EXACT(RIGHT(AQ164,5),"dB(A)"),IF(ABS(VALUE(LEFT(AQ164,FIND(" ",AQ164,1)))-AR164)&lt;=0.5,1,-1),-1))</f>
        <v>1</v>
      </c>
      <c r="AT164" s="24" t="s">
        <v>1833</v>
      </c>
      <c r="AU164" s="31">
        <f>0.00002*10^((80+J164)/20)</f>
        <v>0.44774422771366768</v>
      </c>
      <c r="AV164" s="31">
        <f>AU164/400</f>
        <v>1.1193605692841691E-3</v>
      </c>
      <c r="AW164" s="31">
        <f>AU164*AV164</f>
        <v>5.0118723362727166E-4</v>
      </c>
      <c r="AX164" s="31">
        <f>AW164/340</f>
        <v>1.4740800989037401E-6</v>
      </c>
      <c r="AY164" s="26">
        <f>IF(AT164="",0,-1)</f>
        <v>-1</v>
      </c>
      <c r="AZ164" s="32">
        <f>L164+V164+AC164+AE164+AG164+AJ164+AM164+AP164+AS164+AY164</f>
        <v>0</v>
      </c>
    </row>
    <row r="165" spans="1:52" ht="15.75" customHeight="1">
      <c r="A165" s="22">
        <v>164</v>
      </c>
      <c r="B165" s="23">
        <v>41922.885450393514</v>
      </c>
      <c r="C165" s="39" t="s">
        <v>1847</v>
      </c>
      <c r="D165" s="40">
        <v>1</v>
      </c>
      <c r="E165" s="25">
        <v>20784</v>
      </c>
      <c r="F165" s="25">
        <f>INT(E165/100000)</f>
        <v>0</v>
      </c>
      <c r="G165" s="25">
        <f>INT(($E165-100000*F165)/10000)</f>
        <v>2</v>
      </c>
      <c r="H165" s="25">
        <f>INT(($E165-100000*F165-10000*G165)/1000)</f>
        <v>0</v>
      </c>
      <c r="I165" s="25">
        <f>INT(($E165-100000*$F165-10000*$G165-1000*$H165)/100)</f>
        <v>7</v>
      </c>
      <c r="J165" s="25">
        <f>INT(($E165-100000*$F165-10000*$G165-1000*$H165-100*$I165)/10)</f>
        <v>8</v>
      </c>
      <c r="K165" s="25">
        <f>INT(($E165-100000*$F165-10000*$G165-1000*$H165-100*$I165-10*$J165))</f>
        <v>4</v>
      </c>
      <c r="L165" s="26">
        <v>0</v>
      </c>
      <c r="M165" s="24" t="s">
        <v>1854</v>
      </c>
      <c r="N165" s="28">
        <f>IF(ISERROR(FIND("larger than the sound intensity level",M165,1)),0,-1)</f>
        <v>-1</v>
      </c>
      <c r="O165" s="28">
        <f>IF(ISERROR(FIND("are always equal",$M165,1)),0,-1)</f>
        <v>0</v>
      </c>
      <c r="P165" s="28">
        <f>IF(ISERROR(FIND("is always smaller or equal than the sound energy density level",$M165,1)),0,1)</f>
        <v>1</v>
      </c>
      <c r="Q165" s="28">
        <f>IF(ISERROR(FIND("is the energetic average beween",$M165,1)),0,1)</f>
        <v>0</v>
      </c>
      <c r="R165" s="28">
        <f>IF(ISERROR(FIND("is constant (340 m/s)",$M165,1)),0,-1)</f>
        <v>0</v>
      </c>
      <c r="S165" s="28">
        <f>IF(ISERROR(FIND("is proportional to the temperature",$M165,1)),0,-1)</f>
        <v>-1</v>
      </c>
      <c r="T165" s="28">
        <f>IF(ISERROR(FIND("is proportional to the square root ",$M165,1)),0,1)</f>
        <v>0</v>
      </c>
      <c r="U165" s="28">
        <f>IF(ISERROR(FIND("depends on the sound level",$M165,1)),0,-1)</f>
        <v>0</v>
      </c>
      <c r="V165" s="26">
        <f>SUM(N165:U165)</f>
        <v>-1</v>
      </c>
      <c r="W165" s="24" t="s">
        <v>1853</v>
      </c>
      <c r="X165" s="28">
        <f>IF(ISERROR(FIND("power level doubles",$W165,1)),0,-1)</f>
        <v>0</v>
      </c>
      <c r="Y165" s="28">
        <f>IF(ISERROR(FIND("power level increases by 6 dB",$W165,1)),0,-1)</f>
        <v>0</v>
      </c>
      <c r="Z165" s="28">
        <f>IF(ISERROR(FIND("power level increases by 3 dB",$W165,1)),0,1)</f>
        <v>1</v>
      </c>
      <c r="AA165" s="28">
        <f>IF(ISERROR(FIND("by the listener doubles",$W165,1)),0,-1)</f>
        <v>0</v>
      </c>
      <c r="AB165" s="28">
        <f>IF(ISERROR(FIND("by a factor 1.41",$W165,1)),0,1)</f>
        <v>0</v>
      </c>
      <c r="AC165" s="26">
        <f>SUM(X165:AB165)</f>
        <v>1</v>
      </c>
      <c r="AD165" s="25" t="s">
        <v>1855</v>
      </c>
      <c r="AE165" s="26">
        <f>IF(EXACT(AD165,"25 dB"),1,IF(AD165="",0,-1))</f>
        <v>-1</v>
      </c>
      <c r="AF165" s="24" t="s">
        <v>1848</v>
      </c>
      <c r="AG165" s="26">
        <f>IF(EXACT(AF165,"2 Pa"),1,IF(AF165="",0,-1))</f>
        <v>1</v>
      </c>
      <c r="AH165" s="24" t="s">
        <v>1849</v>
      </c>
      <c r="AI165" s="30">
        <f>20*LOG10((3+K165)/0.00002)</f>
        <v>110.88136088700551</v>
      </c>
      <c r="AJ165" s="26">
        <f>IF(AH165="",0,IF(EXACT(RIGHT(AH165,2),"dB"),IF(ABS(VALUE(LEFT(AH165,FIND(" ",AH165,1)))-AI165)&lt;=0.5,1,-1),-1))</f>
        <v>1</v>
      </c>
      <c r="AK165" s="24" t="s">
        <v>1850</v>
      </c>
      <c r="AL165" s="30">
        <f>10*LOG10(10^((80+J165)/10)+10^((78+I165)/10))</f>
        <v>89.764348624364857</v>
      </c>
      <c r="AM165" s="26">
        <f>IF(AK165="",0,IF(EXACT(RIGHT(AK165,2),"dB"),IF(ABS(VALUE(LEFT(AK165,FIND(" ",AK165,1)))-AL165)&lt;=0.5,1,-1),-1))</f>
        <v>1</v>
      </c>
      <c r="AN165" s="31"/>
      <c r="AO165" s="28" t="str">
        <f>TEXT(78+K165-16.1,"0.0")</f>
        <v>65.9</v>
      </c>
      <c r="AP165" s="26">
        <f>IF(AN165="",0,IF(EXACT(RIGHT(AN165,5),"dB(A)"),IF(ABS(VALUE(LEFT(AN165,FIND(" ",AN165,1)))-AO165)&lt;=0.5,1,-1),-1))</f>
        <v>0</v>
      </c>
      <c r="AQ165" s="24" t="s">
        <v>1851</v>
      </c>
      <c r="AR165" s="28">
        <f>60+I165-0.5</f>
        <v>66.5</v>
      </c>
      <c r="AS165" s="26">
        <f>IF(AQ165="",0,IF(EXACT(RIGHT(AQ165,5),"dB(A)"),IF(ABS(VALUE(LEFT(AQ165,FIND(" ",AQ165,1)))-AR165)&lt;=0.5,1,-1),-1))</f>
        <v>-1</v>
      </c>
      <c r="AT165" s="24" t="s">
        <v>1852</v>
      </c>
      <c r="AU165" s="31">
        <f>0.00002*10^((80+J165)/20)</f>
        <v>0.50237728630191725</v>
      </c>
      <c r="AV165" s="31">
        <f>AU165/400</f>
        <v>1.2559432157547932E-3</v>
      </c>
      <c r="AW165" s="31">
        <f>AU165*AV165</f>
        <v>6.3095734448019635E-4</v>
      </c>
      <c r="AX165" s="31">
        <f>AW165/340</f>
        <v>1.8557568955299893E-6</v>
      </c>
      <c r="AY165" s="26">
        <f>IF(AT165="",0,-1)</f>
        <v>-1</v>
      </c>
      <c r="AZ165" s="32">
        <f>L165+V165+AC165+AE165+AG165+AJ165+AM165+AP165+AS165+AY165</f>
        <v>0</v>
      </c>
    </row>
    <row r="166" spans="1:52" ht="15.75" customHeight="1">
      <c r="A166" s="22">
        <v>165</v>
      </c>
      <c r="B166" s="23">
        <v>41922.887901365742</v>
      </c>
      <c r="C166" s="39" t="s">
        <v>1864</v>
      </c>
      <c r="D166" s="40">
        <v>1</v>
      </c>
      <c r="E166" s="25">
        <v>240010</v>
      </c>
      <c r="F166" s="25">
        <f>INT(E166/100000)</f>
        <v>2</v>
      </c>
      <c r="G166" s="25">
        <f>INT(($E166-100000*F166)/10000)</f>
        <v>4</v>
      </c>
      <c r="H166" s="25">
        <f>INT(($E166-100000*F166-10000*G166)/1000)</f>
        <v>0</v>
      </c>
      <c r="I166" s="25">
        <f>INT(($E166-100000*$F166-10000*$G166-1000*$H166)/100)</f>
        <v>0</v>
      </c>
      <c r="J166" s="25">
        <f>INT(($E166-100000*$F166-10000*$G166-1000*$H166-100*$I166)/10)</f>
        <v>1</v>
      </c>
      <c r="K166" s="25">
        <f>INT(($E166-100000*$F166-10000*$G166-1000*$H166-100*$I166-10*$J166))</f>
        <v>0</v>
      </c>
      <c r="L166" s="26">
        <v>0</v>
      </c>
      <c r="M166" s="24" t="s">
        <v>1871</v>
      </c>
      <c r="N166" s="28">
        <f>IF(ISERROR(FIND("larger than the sound intensity level",M166,1)),0,-1)</f>
        <v>-1</v>
      </c>
      <c r="O166" s="28">
        <f>IF(ISERROR(FIND("are always equal",$M166,1)),0,-1)</f>
        <v>0</v>
      </c>
      <c r="P166" s="28">
        <f>IF(ISERROR(FIND("is always smaller or equal than the sound energy density level",$M166,1)),0,1)</f>
        <v>1</v>
      </c>
      <c r="Q166" s="28">
        <f>IF(ISERROR(FIND("is the energetic average beween",$M166,1)),0,1)</f>
        <v>0</v>
      </c>
      <c r="R166" s="28">
        <f>IF(ISERROR(FIND("is constant (340 m/s)",$M166,1)),0,-1)</f>
        <v>0</v>
      </c>
      <c r="S166" s="28">
        <f>IF(ISERROR(FIND("is proportional to the temperature",$M166,1)),0,-1)</f>
        <v>-1</v>
      </c>
      <c r="T166" s="28">
        <f>IF(ISERROR(FIND("is proportional to the square root ",$M166,1)),0,1)</f>
        <v>0</v>
      </c>
      <c r="U166" s="28">
        <f>IF(ISERROR(FIND("depends on the sound level",$M166,1)),0,-1)</f>
        <v>0</v>
      </c>
      <c r="V166" s="26">
        <f>SUM(N166:U166)</f>
        <v>-1</v>
      </c>
      <c r="W166" s="24" t="s">
        <v>1870</v>
      </c>
      <c r="X166" s="28">
        <f>IF(ISERROR(FIND("power level doubles",$W166,1)),0,-1)</f>
        <v>0</v>
      </c>
      <c r="Y166" s="28">
        <f>IF(ISERROR(FIND("power level increases by 6 dB",$W166,1)),0,-1)</f>
        <v>0</v>
      </c>
      <c r="Z166" s="28">
        <f>IF(ISERROR(FIND("power level increases by 3 dB",$W166,1)),0,1)</f>
        <v>1</v>
      </c>
      <c r="AA166" s="28">
        <f>IF(ISERROR(FIND("by the listener doubles",$W166,1)),0,-1)</f>
        <v>0</v>
      </c>
      <c r="AB166" s="28">
        <f>IF(ISERROR(FIND("by a factor 1.41",$W166,1)),0,1)</f>
        <v>0</v>
      </c>
      <c r="AC166" s="26">
        <f>SUM(X166:AB166)</f>
        <v>1</v>
      </c>
      <c r="AD166" s="25" t="s">
        <v>1872</v>
      </c>
      <c r="AE166" s="26">
        <f>IF(EXACT(AD166,"25 dB"),1,IF(AD166="",0,-1))</f>
        <v>1</v>
      </c>
      <c r="AF166" s="24" t="s">
        <v>1865</v>
      </c>
      <c r="AG166" s="26">
        <f>IF(EXACT(AF166,"2 Pa"),1,IF(AF166="",0,-1))</f>
        <v>1</v>
      </c>
      <c r="AH166" s="24" t="s">
        <v>1866</v>
      </c>
      <c r="AI166" s="30">
        <f>20*LOG10((3+K166)/0.00002)</f>
        <v>103.52182518111363</v>
      </c>
      <c r="AJ166" s="26">
        <f>IF(AH166="",0,IF(EXACT(RIGHT(AH166,2),"dB"),IF(ABS(VALUE(LEFT(AH166,FIND(" ",AH166,1)))-AI166)&lt;=0.5,1,-1),-1))</f>
        <v>1</v>
      </c>
      <c r="AK166" s="24" t="s">
        <v>1867</v>
      </c>
      <c r="AL166" s="30">
        <f>10*LOG10(10^((80+J166)/10)+10^((78+I166)/10))</f>
        <v>82.764348624364857</v>
      </c>
      <c r="AM166" s="26">
        <f>IF(AK166="",0,IF(EXACT(RIGHT(AK166,2),"dB"),IF(ABS(VALUE(LEFT(AK166,FIND(" ",AK166,1)))-AL166)&lt;=0.5,1,-1),-1))</f>
        <v>-1</v>
      </c>
      <c r="AN166" s="24" t="s">
        <v>1868</v>
      </c>
      <c r="AO166" s="28" t="str">
        <f>TEXT(78+K166-16.1,"0.0")</f>
        <v>61.9</v>
      </c>
      <c r="AP166" s="26">
        <f>IF(AN166="",0,IF(EXACT(RIGHT(AN166,5),"dB(A)"),IF(ABS(VALUE(LEFT(AN166,FIND(" ",AN166,1)))-AO166)&lt;=0.5,1,-1),-1))</f>
        <v>-1</v>
      </c>
      <c r="AQ166" s="31"/>
      <c r="AR166" s="28">
        <f>60+I166-0.5</f>
        <v>59.5</v>
      </c>
      <c r="AS166" s="26">
        <f>IF(AQ166="",0,IF(EXACT(RIGHT(AQ166,5),"dB(A)"),IF(ABS(VALUE(LEFT(AQ166,FIND(" ",AQ166,1)))-AR166)&lt;=0.5,1,-1),-1))</f>
        <v>0</v>
      </c>
      <c r="AT166" s="24" t="s">
        <v>1869</v>
      </c>
      <c r="AU166" s="31">
        <f>0.00002*10^((80+J166)/20)</f>
        <v>0.2244036908603928</v>
      </c>
      <c r="AV166" s="31">
        <f>AU166/400</f>
        <v>5.6100922715098195E-4</v>
      </c>
      <c r="AW166" s="31">
        <f>AU166*AV166</f>
        <v>1.2589254117941682E-4</v>
      </c>
      <c r="AX166" s="31">
        <f>AW166/340</f>
        <v>3.7027217993946124E-7</v>
      </c>
      <c r="AY166" s="26">
        <f>IF(AT166="",0,-1)</f>
        <v>-1</v>
      </c>
      <c r="AZ166" s="32">
        <f>L166+V166+AC166+AE166+AG166+AJ166+AM166+AP166+AS166+AY166</f>
        <v>0</v>
      </c>
    </row>
    <row r="167" spans="1:52" ht="15.75" customHeight="1">
      <c r="A167" s="22">
        <v>166</v>
      </c>
      <c r="B167" s="23">
        <v>41922.893172187498</v>
      </c>
      <c r="C167" s="39" t="s">
        <v>1909</v>
      </c>
      <c r="D167" s="40">
        <v>1</v>
      </c>
      <c r="E167" s="25">
        <v>240575</v>
      </c>
      <c r="F167" s="25">
        <f>INT(E167/100000)</f>
        <v>2</v>
      </c>
      <c r="G167" s="25">
        <f>INT(($E167-100000*F167)/10000)</f>
        <v>4</v>
      </c>
      <c r="H167" s="25">
        <f>INT(($E167-100000*F167-10000*G167)/1000)</f>
        <v>0</v>
      </c>
      <c r="I167" s="25">
        <f>INT(($E167-100000*$F167-10000*$G167-1000*$H167)/100)</f>
        <v>5</v>
      </c>
      <c r="J167" s="25">
        <f>INT(($E167-100000*$F167-10000*$G167-1000*$H167-100*$I167)/10)</f>
        <v>7</v>
      </c>
      <c r="K167" s="25">
        <f>INT(($E167-100000*$F167-10000*$G167-1000*$H167-100*$I167-10*$J167))</f>
        <v>5</v>
      </c>
      <c r="L167" s="26">
        <v>0</v>
      </c>
      <c r="M167" s="24" t="s">
        <v>1917</v>
      </c>
      <c r="N167" s="28">
        <f>IF(ISERROR(FIND("larger than the sound intensity level",M167,1)),0,-1)</f>
        <v>-1</v>
      </c>
      <c r="O167" s="28">
        <f>IF(ISERROR(FIND("are always equal",$M167,1)),0,-1)</f>
        <v>0</v>
      </c>
      <c r="P167" s="28">
        <f>IF(ISERROR(FIND("is always smaller or equal than the sound energy density level",$M167,1)),0,1)</f>
        <v>1</v>
      </c>
      <c r="Q167" s="28">
        <f>IF(ISERROR(FIND("is the energetic average beween",$M167,1)),0,1)</f>
        <v>0</v>
      </c>
      <c r="R167" s="28">
        <f>IF(ISERROR(FIND("is constant (340 m/s)",$M167,1)),0,-1)</f>
        <v>-1</v>
      </c>
      <c r="S167" s="28">
        <f>IF(ISERROR(FIND("is proportional to the temperature",$M167,1)),0,-1)</f>
        <v>0</v>
      </c>
      <c r="T167" s="28">
        <f>IF(ISERROR(FIND("is proportional to the square root ",$M167,1)),0,1)</f>
        <v>1</v>
      </c>
      <c r="U167" s="28">
        <f>IF(ISERROR(FIND("depends on the sound level",$M167,1)),0,-1)</f>
        <v>0</v>
      </c>
      <c r="V167" s="26">
        <f>SUM(N167:U167)</f>
        <v>0</v>
      </c>
      <c r="W167" s="24" t="s">
        <v>1916</v>
      </c>
      <c r="X167" s="28">
        <f>IF(ISERROR(FIND("power level doubles",$W167,1)),0,-1)</f>
        <v>0</v>
      </c>
      <c r="Y167" s="28">
        <f>IF(ISERROR(FIND("power level increases by 6 dB",$W167,1)),0,-1)</f>
        <v>0</v>
      </c>
      <c r="Z167" s="28">
        <f>IF(ISERROR(FIND("power level increases by 3 dB",$W167,1)),0,1)</f>
        <v>1</v>
      </c>
      <c r="AA167" s="28">
        <f>IF(ISERROR(FIND("by the listener doubles",$W167,1)),0,-1)</f>
        <v>0</v>
      </c>
      <c r="AB167" s="28">
        <f>IF(ISERROR(FIND("by a factor 1.41",$W167,1)),0,1)</f>
        <v>0</v>
      </c>
      <c r="AC167" s="26">
        <f>SUM(X167:AB167)</f>
        <v>1</v>
      </c>
      <c r="AD167" s="25" t="s">
        <v>1918</v>
      </c>
      <c r="AE167" s="26">
        <f>IF(EXACT(AD167,"25 dB"),1,IF(AD167="",0,-1))</f>
        <v>1</v>
      </c>
      <c r="AF167" s="24" t="s">
        <v>1910</v>
      </c>
      <c r="AG167" s="26">
        <f>IF(EXACT(AF167,"2 Pa"),1,IF(AF167="",0,-1))</f>
        <v>1</v>
      </c>
      <c r="AH167" s="24" t="s">
        <v>1911</v>
      </c>
      <c r="AI167" s="30">
        <f>20*LOG10((3+K167)/0.00002)</f>
        <v>112.04119982655925</v>
      </c>
      <c r="AJ167" s="26">
        <f>IF(AH167="",0,IF(EXACT(RIGHT(AH167,2),"dB"),IF(ABS(VALUE(LEFT(AH167,FIND(" ",AH167,1)))-AI167)&lt;=0.5,1,-1),-1))</f>
        <v>1</v>
      </c>
      <c r="AK167" s="24" t="s">
        <v>1912</v>
      </c>
      <c r="AL167" s="30">
        <f>10*LOG10(10^((80+J167)/10)+10^((78+I167)/10))</f>
        <v>88.455404631092932</v>
      </c>
      <c r="AM167" s="26">
        <f>IF(AK167="",0,IF(EXACT(RIGHT(AK167,2),"dB"),IF(ABS(VALUE(LEFT(AK167,FIND(" ",AK167,1)))-AL167)&lt;=0.5,1,-1),-1))</f>
        <v>-1</v>
      </c>
      <c r="AN167" s="24" t="s">
        <v>1913</v>
      </c>
      <c r="AO167" s="28" t="str">
        <f>TEXT(78+K167-16.1,"0.0")</f>
        <v>66.9</v>
      </c>
      <c r="AP167" s="26">
        <f>IF(AN167="",0,IF(EXACT(RIGHT(AN167,5),"dB(A)"),IF(ABS(VALUE(LEFT(AN167,FIND(" ",AN167,1)))-AO167)&lt;=0.5,1,-1),-1))</f>
        <v>-1</v>
      </c>
      <c r="AQ167" s="24" t="s">
        <v>1914</v>
      </c>
      <c r="AR167" s="28">
        <f>60+I167-0.5</f>
        <v>64.5</v>
      </c>
      <c r="AS167" s="26">
        <f>IF(AQ167="",0,IF(EXACT(RIGHT(AQ167,5),"dB(A)"),IF(ABS(VALUE(LEFT(AQ167,FIND(" ",AQ167,1)))-AR167)&lt;=0.5,1,-1),-1))</f>
        <v>-1</v>
      </c>
      <c r="AT167" s="24" t="s">
        <v>1915</v>
      </c>
      <c r="AU167" s="31">
        <f>0.00002*10^((80+J167)/20)</f>
        <v>0.44774422771366768</v>
      </c>
      <c r="AV167" s="31">
        <f>AU167/400</f>
        <v>1.1193605692841691E-3</v>
      </c>
      <c r="AW167" s="31">
        <f>AU167*AV167</f>
        <v>5.0118723362727166E-4</v>
      </c>
      <c r="AX167" s="31">
        <f>AW167/340</f>
        <v>1.4740800989037401E-6</v>
      </c>
      <c r="AY167" s="26">
        <f>IF(AT167="",0,-1)</f>
        <v>-1</v>
      </c>
      <c r="AZ167" s="32">
        <f>L167+V167+AC167+AE167+AG167+AJ167+AM167+AP167+AS167+AY167</f>
        <v>0</v>
      </c>
    </row>
    <row r="168" spans="1:52" ht="15.75" customHeight="1">
      <c r="A168" s="22">
        <v>167</v>
      </c>
      <c r="B168" s="23">
        <v>41922.748713229172</v>
      </c>
      <c r="C168" s="29" t="s">
        <v>130</v>
      </c>
      <c r="D168" s="33">
        <v>1</v>
      </c>
      <c r="E168" s="25">
        <v>245204</v>
      </c>
      <c r="F168" s="25">
        <f>INT(E168/100000)</f>
        <v>2</v>
      </c>
      <c r="G168" s="25">
        <f>INT(($E168-100000*F168)/10000)</f>
        <v>4</v>
      </c>
      <c r="H168" s="25">
        <f>INT(($E168-100000*F168-10000*G168)/1000)</f>
        <v>5</v>
      </c>
      <c r="I168" s="25">
        <f>INT(($E168-100000*$F168-10000*$G168-1000*$H168)/100)</f>
        <v>2</v>
      </c>
      <c r="J168" s="25">
        <f>INT(($E168-100000*$F168-10000*$G168-1000*$H168-100*$I168)/10)</f>
        <v>0</v>
      </c>
      <c r="K168" s="25">
        <f>INT(($E168-100000*$F168-10000*$G168-1000*$H168-100*$I168-10*$J168))</f>
        <v>4</v>
      </c>
      <c r="L168" s="26">
        <v>2</v>
      </c>
      <c r="M168" s="24" t="s">
        <v>138</v>
      </c>
      <c r="N168" s="28">
        <f>IF(ISERROR(FIND("larger than the sound intensity level",M168,1)),0,-1)</f>
        <v>-1</v>
      </c>
      <c r="O168" s="28">
        <f>IF(ISERROR(FIND("are always equal",$M168,1)),0,-1)</f>
        <v>0</v>
      </c>
      <c r="P168" s="28">
        <f>IF(ISERROR(FIND("is always smaller or equal than the sound energy density level",$M168,1)),0,1)</f>
        <v>1</v>
      </c>
      <c r="Q168" s="28">
        <f>IF(ISERROR(FIND("is the energetic average beween",$M168,1)),0,1)</f>
        <v>0</v>
      </c>
      <c r="R168" s="28">
        <f>IF(ISERROR(FIND("is constant (340 m/s)",$M168,1)),0,-1)</f>
        <v>-1</v>
      </c>
      <c r="S168" s="28">
        <f>IF(ISERROR(FIND("is proportional to the temperature",$M168,1)),0,-1)</f>
        <v>0</v>
      </c>
      <c r="T168" s="28">
        <f>IF(ISERROR(FIND("is proportional to the square root ",$M168,1)),0,1)</f>
        <v>1</v>
      </c>
      <c r="U168" s="28">
        <f>IF(ISERROR(FIND("depends on the sound level",$M168,1)),0,-1)</f>
        <v>0</v>
      </c>
      <c r="V168" s="26">
        <f>SUM(N168:U168)</f>
        <v>0</v>
      </c>
      <c r="W168" s="24" t="s">
        <v>137</v>
      </c>
      <c r="X168" s="28">
        <f>IF(ISERROR(FIND("power level doubles",$W168,1)),0,-1)</f>
        <v>0</v>
      </c>
      <c r="Y168" s="28">
        <f>IF(ISERROR(FIND("power level increases by 6 dB",$W168,1)),0,-1)</f>
        <v>0</v>
      </c>
      <c r="Z168" s="28">
        <f>IF(ISERROR(FIND("power level increases by 3 dB",$W168,1)),0,1)</f>
        <v>1</v>
      </c>
      <c r="AA168" s="28">
        <f>IF(ISERROR(FIND("by the listener doubles",$W168,1)),0,-1)</f>
        <v>-1</v>
      </c>
      <c r="AB168" s="28">
        <f>IF(ISERROR(FIND("by a factor 1.41",$W168,1)),0,1)</f>
        <v>0</v>
      </c>
      <c r="AC168" s="26">
        <f>SUM(X168:AB168)</f>
        <v>0</v>
      </c>
      <c r="AD168" s="25" t="s">
        <v>139</v>
      </c>
      <c r="AE168" s="26">
        <f>IF(EXACT(AD168,"25 dB"),1,IF(AD168="",0,-1))</f>
        <v>-1</v>
      </c>
      <c r="AF168" s="24" t="s">
        <v>131</v>
      </c>
      <c r="AG168" s="26">
        <f>IF(EXACT(AF168,"2 Pa"),1,IF(AF168="",0,-1))</f>
        <v>1</v>
      </c>
      <c r="AH168" s="34" t="s">
        <v>132</v>
      </c>
      <c r="AI168" s="30">
        <f>20*LOG10((3+K168)/0.00002)</f>
        <v>110.88136088700551</v>
      </c>
      <c r="AJ168" s="26">
        <f>IF(AH168="",0,IF(EXACT(RIGHT(AH168,2),"dB"),IF(ABS(VALUE(LEFT(AH168,FIND(" ",AH168,1)))-AI168)&lt;=0.5,1,-1),-1))</f>
        <v>1</v>
      </c>
      <c r="AK168" s="24" t="s">
        <v>133</v>
      </c>
      <c r="AL168" s="30">
        <f>10*LOG10(10^((80+J168)/10)+10^((78+I168)/10))</f>
        <v>83.010299956639813</v>
      </c>
      <c r="AM168" s="26">
        <f>IF(AK168="",0,IF(EXACT(RIGHT(AK168,2),"dB"),IF(ABS(VALUE(LEFT(AK168,FIND(" ",AK168,1)))-AL168)&lt;=0.5,1,-1),-1))</f>
        <v>-1</v>
      </c>
      <c r="AN168" s="27" t="s">
        <v>134</v>
      </c>
      <c r="AO168" s="28" t="str">
        <f>TEXT(78+K168-16.1,"0.0")</f>
        <v>65.9</v>
      </c>
      <c r="AP168" s="26">
        <f>IF(AN168="",0,IF(EXACT(RIGHT(AN168,5),"dB(A)"),IF(ABS(VALUE(LEFT(AN168,FIND(" ",AN168,1)))-AO168)&lt;=0.5,1,-1),-1))</f>
        <v>-1</v>
      </c>
      <c r="AQ168" s="24" t="s">
        <v>135</v>
      </c>
      <c r="AR168" s="28">
        <f>60+I168-0.5</f>
        <v>61.5</v>
      </c>
      <c r="AS168" s="26">
        <f>IF(AQ168="",0,IF(EXACT(RIGHT(AQ168,5),"dB(A)"),IF(ABS(VALUE(LEFT(AQ168,FIND(" ",AQ168,1)))-AR168)&lt;=0.5,1,-1),-1))</f>
        <v>-1</v>
      </c>
      <c r="AT168" s="24" t="s">
        <v>136</v>
      </c>
      <c r="AU168" s="31">
        <f>0.00002*10^((80+J168)/20)</f>
        <v>0.2</v>
      </c>
      <c r="AV168" s="31">
        <f>AU168/400</f>
        <v>5.0000000000000001E-4</v>
      </c>
      <c r="AW168" s="31">
        <f>AU168*AV168</f>
        <v>1E-4</v>
      </c>
      <c r="AX168" s="31">
        <f>AW168/340</f>
        <v>2.9411764705882356E-7</v>
      </c>
      <c r="AY168" s="26">
        <f>IF(AT168="",0,-1)</f>
        <v>-1</v>
      </c>
      <c r="AZ168" s="32">
        <f>L168+V168+AC168+AE168+AG168+AJ168+AM168+AP168+AS168+AY168</f>
        <v>-1</v>
      </c>
    </row>
    <row r="169" spans="1:52" ht="15.75" customHeight="1">
      <c r="A169" s="22">
        <v>168</v>
      </c>
      <c r="B169" s="23">
        <v>41922.751102766204</v>
      </c>
      <c r="C169" s="29" t="s">
        <v>299</v>
      </c>
      <c r="D169" s="33">
        <v>1</v>
      </c>
      <c r="E169" s="25">
        <v>248081</v>
      </c>
      <c r="F169" s="25">
        <f>INT(E169/100000)</f>
        <v>2</v>
      </c>
      <c r="G169" s="25">
        <f>INT(($E169-100000*F169)/10000)</f>
        <v>4</v>
      </c>
      <c r="H169" s="25">
        <f>INT(($E169-100000*F169-10000*G169)/1000)</f>
        <v>8</v>
      </c>
      <c r="I169" s="25">
        <f>INT(($E169-100000*$F169-10000*$G169-1000*$H169)/100)</f>
        <v>0</v>
      </c>
      <c r="J169" s="25">
        <f>INT(($E169-100000*$F169-10000*$G169-1000*$H169-100*$I169)/10)</f>
        <v>8</v>
      </c>
      <c r="K169" s="25">
        <f>INT(($E169-100000*$F169-10000*$G169-1000*$H169-100*$I169-10*$J169))</f>
        <v>1</v>
      </c>
      <c r="L169" s="26">
        <v>2</v>
      </c>
      <c r="M169" s="24" t="s">
        <v>307</v>
      </c>
      <c r="N169" s="28">
        <f>IF(ISERROR(FIND("larger than the sound intensity level",M169,1)),0,-1)</f>
        <v>-1</v>
      </c>
      <c r="O169" s="28">
        <f>IF(ISERROR(FIND("are always equal",$M169,1)),0,-1)</f>
        <v>0</v>
      </c>
      <c r="P169" s="28">
        <f>IF(ISERROR(FIND("is always smaller or equal than the sound energy density level",$M169,1)),0,1)</f>
        <v>0</v>
      </c>
      <c r="Q169" s="28">
        <f>IF(ISERROR(FIND("is the energetic average beween",$M169,1)),0,1)</f>
        <v>1</v>
      </c>
      <c r="R169" s="28">
        <f>IF(ISERROR(FIND("is constant (340 m/s)",$M169,1)),0,-1)</f>
        <v>0</v>
      </c>
      <c r="S169" s="28">
        <f>IF(ISERROR(FIND("is proportional to the temperature",$M169,1)),0,-1)</f>
        <v>-1</v>
      </c>
      <c r="T169" s="28">
        <f>IF(ISERROR(FIND("is proportional to the square root ",$M169,1)),0,1)</f>
        <v>0</v>
      </c>
      <c r="U169" s="28">
        <f>IF(ISERROR(FIND("depends on the sound level",$M169,1)),0,-1)</f>
        <v>0</v>
      </c>
      <c r="V169" s="26">
        <f>SUM(N169:U169)</f>
        <v>-1</v>
      </c>
      <c r="W169" s="24" t="s">
        <v>306</v>
      </c>
      <c r="X169" s="28">
        <f>IF(ISERROR(FIND("power level doubles",$W169,1)),0,-1)</f>
        <v>0</v>
      </c>
      <c r="Y169" s="28">
        <f>IF(ISERROR(FIND("power level increases by 6 dB",$W169,1)),0,-1)</f>
        <v>0</v>
      </c>
      <c r="Z169" s="28">
        <f>IF(ISERROR(FIND("power level increases by 3 dB",$W169,1)),0,1)</f>
        <v>1</v>
      </c>
      <c r="AA169" s="28">
        <f>IF(ISERROR(FIND("by the listener doubles",$W169,1)),0,-1)</f>
        <v>0</v>
      </c>
      <c r="AB169" s="28">
        <f>IF(ISERROR(FIND("by a factor 1.41",$W169,1)),0,1)</f>
        <v>0</v>
      </c>
      <c r="AC169" s="26">
        <f>SUM(X169:AB169)</f>
        <v>1</v>
      </c>
      <c r="AD169" s="25" t="s">
        <v>308</v>
      </c>
      <c r="AE169" s="26">
        <f>IF(EXACT(AD169,"25 dB"),1,IF(AD169="",0,-1))</f>
        <v>-1</v>
      </c>
      <c r="AF169" s="29" t="s">
        <v>300</v>
      </c>
      <c r="AG169" s="26">
        <f>IF(EXACT(AF169,"2 Pa"),1,IF(AF169="",0,-1))</f>
        <v>-1</v>
      </c>
      <c r="AH169" s="24" t="s">
        <v>301</v>
      </c>
      <c r="AI169" s="30">
        <f>20*LOG10((3+K169)/0.00002)</f>
        <v>106.02059991327963</v>
      </c>
      <c r="AJ169" s="26">
        <f>IF(AH169="",0,IF(EXACT(RIGHT(AH169,2),"dB"),IF(ABS(VALUE(LEFT(AH169,FIND(" ",AH169,1)))-AI169)&lt;=0.5,1,-1),-1))</f>
        <v>1</v>
      </c>
      <c r="AK169" s="24" t="s">
        <v>302</v>
      </c>
      <c r="AL169" s="30">
        <f>10*LOG10(10^((80+J169)/10)+10^((78+I169)/10))</f>
        <v>88.413926851582261</v>
      </c>
      <c r="AM169" s="26">
        <f>IF(AK169="",0,IF(EXACT(RIGHT(AK169,2),"dB"),IF(ABS(VALUE(LEFT(AK169,FIND(" ",AK169,1)))-AL169)&lt;=0.5,1,-1),-1))</f>
        <v>1</v>
      </c>
      <c r="AN169" s="24" t="s">
        <v>303</v>
      </c>
      <c r="AO169" s="28" t="str">
        <f>TEXT(78+K169-16.1,"0.0")</f>
        <v>62.9</v>
      </c>
      <c r="AP169" s="26">
        <f>IF(AN169="",0,IF(EXACT(RIGHT(AN169,5),"dB(A)"),IF(ABS(VALUE(LEFT(AN169,FIND(" ",AN169,1)))-AO169)&lt;=0.5,1,-1),-1))</f>
        <v>-1</v>
      </c>
      <c r="AQ169" s="24" t="s">
        <v>304</v>
      </c>
      <c r="AR169" s="28">
        <f>60+I169-0.5</f>
        <v>59.5</v>
      </c>
      <c r="AS169" s="26">
        <f>IF(AQ169="",0,IF(EXACT(RIGHT(AQ169,5),"dB(A)"),IF(ABS(VALUE(LEFT(AQ169,FIND(" ",AQ169,1)))-AR169)&lt;=0.5,1,-1),-1))</f>
        <v>-1</v>
      </c>
      <c r="AT169" s="24" t="s">
        <v>305</v>
      </c>
      <c r="AU169" s="31">
        <f>0.00002*10^((80+J169)/20)</f>
        <v>0.50237728630191725</v>
      </c>
      <c r="AV169" s="31">
        <f>AU169/400</f>
        <v>1.2559432157547932E-3</v>
      </c>
      <c r="AW169" s="31">
        <f>AU169*AV169</f>
        <v>6.3095734448019635E-4</v>
      </c>
      <c r="AX169" s="31">
        <f>AW169/340</f>
        <v>1.8557568955299893E-6</v>
      </c>
      <c r="AY169" s="26">
        <f>IF(AT169="",0,-1)</f>
        <v>-1</v>
      </c>
      <c r="AZ169" s="32">
        <f>L169+V169+AC169+AE169+AG169+AJ169+AM169+AP169+AS169+AY169</f>
        <v>-1</v>
      </c>
    </row>
    <row r="170" spans="1:52" ht="15.75" customHeight="1">
      <c r="A170" s="22">
        <v>169</v>
      </c>
      <c r="B170" s="23">
        <v>41922.751274131944</v>
      </c>
      <c r="C170" s="29" t="s">
        <v>319</v>
      </c>
      <c r="D170" s="33">
        <v>1</v>
      </c>
      <c r="E170" s="25">
        <v>211488</v>
      </c>
      <c r="F170" s="25">
        <f>INT(E170/100000)</f>
        <v>2</v>
      </c>
      <c r="G170" s="25">
        <f>INT(($E170-100000*F170)/10000)</f>
        <v>1</v>
      </c>
      <c r="H170" s="25">
        <f>INT(($E170-100000*F170-10000*G170)/1000)</f>
        <v>1</v>
      </c>
      <c r="I170" s="25">
        <f>INT(($E170-100000*$F170-10000*$G170-1000*$H170)/100)</f>
        <v>4</v>
      </c>
      <c r="J170" s="25">
        <f>INT(($E170-100000*$F170-10000*$G170-1000*$H170-100*$I170)/10)</f>
        <v>8</v>
      </c>
      <c r="K170" s="25">
        <f>INT(($E170-100000*$F170-10000*$G170-1000*$H170-100*$I170-10*$J170))</f>
        <v>8</v>
      </c>
      <c r="L170" s="26">
        <v>2</v>
      </c>
      <c r="M170" s="24" t="s">
        <v>326</v>
      </c>
      <c r="N170" s="28">
        <f>IF(ISERROR(FIND("larger than the sound intensity level",M170,1)),0,-1)</f>
        <v>0</v>
      </c>
      <c r="O170" s="28">
        <f>IF(ISERROR(FIND("are always equal",$M170,1)),0,-1)</f>
        <v>-1</v>
      </c>
      <c r="P170" s="28">
        <f>IF(ISERROR(FIND("is always smaller or equal than the sound energy density level",$M170,1)),0,1)</f>
        <v>0</v>
      </c>
      <c r="Q170" s="28">
        <f>IF(ISERROR(FIND("is the energetic average beween",$M170,1)),0,1)</f>
        <v>0</v>
      </c>
      <c r="R170" s="28">
        <f>IF(ISERROR(FIND("is constant (340 m/s)",$M170,1)),0,-1)</f>
        <v>-1</v>
      </c>
      <c r="S170" s="28">
        <f>IF(ISERROR(FIND("is proportional to the temperature",$M170,1)),0,-1)</f>
        <v>0</v>
      </c>
      <c r="T170" s="28">
        <f>IF(ISERROR(FIND("is proportional to the square root ",$M170,1)),0,1)</f>
        <v>1</v>
      </c>
      <c r="U170" s="28">
        <f>IF(ISERROR(FIND("depends on the sound level",$M170,1)),0,-1)</f>
        <v>0</v>
      </c>
      <c r="V170" s="26">
        <f>SUM(N170:U170)</f>
        <v>-1</v>
      </c>
      <c r="W170" s="24" t="s">
        <v>325</v>
      </c>
      <c r="X170" s="28">
        <f>IF(ISERROR(FIND("power level doubles",$W170,1)),0,-1)</f>
        <v>-1</v>
      </c>
      <c r="Y170" s="28">
        <f>IF(ISERROR(FIND("power level increases by 6 dB",$W170,1)),0,-1)</f>
        <v>0</v>
      </c>
      <c r="Z170" s="28">
        <f>IF(ISERROR(FIND("power level increases by 3 dB",$W170,1)),0,1)</f>
        <v>1</v>
      </c>
      <c r="AA170" s="28">
        <f>IF(ISERROR(FIND("by the listener doubles",$W170,1)),0,-1)</f>
        <v>0</v>
      </c>
      <c r="AB170" s="28">
        <f>IF(ISERROR(FIND("by a factor 1.41",$W170,1)),0,1)</f>
        <v>0</v>
      </c>
      <c r="AC170" s="26">
        <f>SUM(X170:AB170)</f>
        <v>0</v>
      </c>
      <c r="AD170" s="25" t="s">
        <v>327</v>
      </c>
      <c r="AE170" s="26">
        <f>IF(EXACT(AD170,"25 dB"),1,IF(AD170="",0,-1))</f>
        <v>-1</v>
      </c>
      <c r="AF170" s="24" t="s">
        <v>320</v>
      </c>
      <c r="AG170" s="26">
        <f>IF(EXACT(AF170,"2 Pa"),1,IF(AF170="",0,-1))</f>
        <v>1</v>
      </c>
      <c r="AH170" s="24" t="s">
        <v>321</v>
      </c>
      <c r="AI170" s="30">
        <f>20*LOG10((3+K170)/0.00002)</f>
        <v>114.80725378988488</v>
      </c>
      <c r="AJ170" s="26">
        <f>IF(AH170="",0,IF(EXACT(RIGHT(AH170,2),"dB"),IF(ABS(VALUE(LEFT(AH170,FIND(" ",AH170,1)))-AI170)&lt;=0.5,1,-1),-1))</f>
        <v>-1</v>
      </c>
      <c r="AK170" s="24" t="s">
        <v>322</v>
      </c>
      <c r="AL170" s="30">
        <f>10*LOG10(10^((80+J170)/10)+10^((78+I170)/10))</f>
        <v>88.973227937086975</v>
      </c>
      <c r="AM170" s="26">
        <f>IF(AK170="",0,IF(EXACT(RIGHT(AK170,2),"dB"),IF(ABS(VALUE(LEFT(AK170,FIND(" ",AK170,1)))-AL170)&lt;=0.5,1,-1),-1))</f>
        <v>-1</v>
      </c>
      <c r="AN170" s="31"/>
      <c r="AO170" s="28" t="str">
        <f>TEXT(78+K170-16.1,"0.0")</f>
        <v>69.9</v>
      </c>
      <c r="AP170" s="26">
        <f>IF(AN170="",0,IF(EXACT(RIGHT(AN170,5),"dB(A)"),IF(ABS(VALUE(LEFT(AN170,FIND(" ",AN170,1)))-AO170)&lt;=0.5,1,-1),-1))</f>
        <v>0</v>
      </c>
      <c r="AQ170" s="24" t="s">
        <v>323</v>
      </c>
      <c r="AR170" s="28">
        <f>60+I170-0.5</f>
        <v>63.5</v>
      </c>
      <c r="AS170" s="26">
        <f>IF(AQ170="",0,IF(EXACT(RIGHT(AQ170,5),"dB(A)"),IF(ABS(VALUE(LEFT(AQ170,FIND(" ",AQ170,1)))-AR170)&lt;=0.5,1,-1),-1))</f>
        <v>-1</v>
      </c>
      <c r="AT170" s="24" t="s">
        <v>324</v>
      </c>
      <c r="AU170" s="31">
        <f>0.00002*10^((80+J170)/20)</f>
        <v>0.50237728630191725</v>
      </c>
      <c r="AV170" s="31">
        <f>AU170/400</f>
        <v>1.2559432157547932E-3</v>
      </c>
      <c r="AW170" s="31">
        <f>AU170*AV170</f>
        <v>6.3095734448019635E-4</v>
      </c>
      <c r="AX170" s="31">
        <f>AW170/340</f>
        <v>1.8557568955299893E-6</v>
      </c>
      <c r="AY170" s="26">
        <v>1</v>
      </c>
      <c r="AZ170" s="32">
        <f>L170+V170+AC170+AE170+AG170+AJ170+AM170+AP170+AS170+AY170</f>
        <v>-1</v>
      </c>
    </row>
    <row r="171" spans="1:52" ht="15.75" customHeight="1">
      <c r="A171" s="22">
        <v>170</v>
      </c>
      <c r="B171" s="23">
        <v>41922.752683749997</v>
      </c>
      <c r="C171" s="29" t="s">
        <v>663</v>
      </c>
      <c r="D171" s="33">
        <v>1</v>
      </c>
      <c r="E171" s="25">
        <v>10789</v>
      </c>
      <c r="F171" s="25">
        <f>INT(E171/100000)</f>
        <v>0</v>
      </c>
      <c r="G171" s="25">
        <f>INT(($E171-100000*F171)/10000)</f>
        <v>1</v>
      </c>
      <c r="H171" s="25">
        <f>INT(($E171-100000*F171-10000*G171)/1000)</f>
        <v>0</v>
      </c>
      <c r="I171" s="25">
        <f>INT(($E171-100000*$F171-10000*$G171-1000*$H171)/100)</f>
        <v>7</v>
      </c>
      <c r="J171" s="25">
        <f>INT(($E171-100000*$F171-10000*$G171-1000*$H171-100*$I171)/10)</f>
        <v>8</v>
      </c>
      <c r="K171" s="25">
        <f>INT(($E171-100000*$F171-10000*$G171-1000*$H171-100*$I171-10*$J171))</f>
        <v>9</v>
      </c>
      <c r="L171" s="26">
        <v>2</v>
      </c>
      <c r="M171" s="24" t="s">
        <v>671</v>
      </c>
      <c r="N171" s="28">
        <f>IF(ISERROR(FIND("larger than the sound intensity level",M171,1)),0,-1)</f>
        <v>-1</v>
      </c>
      <c r="O171" s="28">
        <f>IF(ISERROR(FIND("are always equal",$M171,1)),0,-1)</f>
        <v>0</v>
      </c>
      <c r="P171" s="28">
        <f>IF(ISERROR(FIND("is always smaller or equal than the sound energy density level",$M171,1)),0,1)</f>
        <v>1</v>
      </c>
      <c r="Q171" s="28">
        <f>IF(ISERROR(FIND("is the energetic average beween",$M171,1)),0,1)</f>
        <v>0</v>
      </c>
      <c r="R171" s="28">
        <f>IF(ISERROR(FIND("is constant (340 m/s)",$M171,1)),0,-1)</f>
        <v>0</v>
      </c>
      <c r="S171" s="28">
        <f>IF(ISERROR(FIND("is proportional to the temperature",$M171,1)),0,-1)</f>
        <v>-1</v>
      </c>
      <c r="T171" s="28">
        <f>IF(ISERROR(FIND("is proportional to the square root ",$M171,1)),0,1)</f>
        <v>0</v>
      </c>
      <c r="U171" s="28">
        <f>IF(ISERROR(FIND("depends on the sound level",$M171,1)),0,-1)</f>
        <v>0</v>
      </c>
      <c r="V171" s="26">
        <f>SUM(N171:U171)</f>
        <v>-1</v>
      </c>
      <c r="W171" s="24" t="s">
        <v>670</v>
      </c>
      <c r="X171" s="28">
        <f>IF(ISERROR(FIND("power level doubles",$W171,1)),0,-1)</f>
        <v>0</v>
      </c>
      <c r="Y171" s="28">
        <f>IF(ISERROR(FIND("power level increases by 6 dB",$W171,1)),0,-1)</f>
        <v>0</v>
      </c>
      <c r="Z171" s="28">
        <f>IF(ISERROR(FIND("power level increases by 3 dB",$W171,1)),0,1)</f>
        <v>1</v>
      </c>
      <c r="AA171" s="28">
        <f>IF(ISERROR(FIND("by the listener doubles",$W171,1)),0,-1)</f>
        <v>0</v>
      </c>
      <c r="AB171" s="28">
        <f>IF(ISERROR(FIND("by a factor 1.41",$W171,1)),0,1)</f>
        <v>0</v>
      </c>
      <c r="AC171" s="26">
        <f>SUM(X171:AB171)</f>
        <v>1</v>
      </c>
      <c r="AD171" s="25" t="s">
        <v>672</v>
      </c>
      <c r="AE171" s="26">
        <f>IF(EXACT(AD171,"25 dB"),1,IF(AD171="",0,-1))</f>
        <v>-1</v>
      </c>
      <c r="AF171" s="24" t="s">
        <v>664</v>
      </c>
      <c r="AG171" s="26">
        <f>IF(EXACT(AF171,"2 Pa"),1,IF(AF171="",0,-1))</f>
        <v>1</v>
      </c>
      <c r="AH171" s="24" t="s">
        <v>665</v>
      </c>
      <c r="AI171" s="30">
        <f>20*LOG10((3+K171)/0.00002)</f>
        <v>115.56302500767288</v>
      </c>
      <c r="AJ171" s="26">
        <f>IF(AH171="",0,IF(EXACT(RIGHT(AH171,2),"dB"),IF(ABS(VALUE(LEFT(AH171,FIND(" ",AH171,1)))-AI171)&lt;=0.5,1,-1),-1))</f>
        <v>1</v>
      </c>
      <c r="AK171" s="24" t="s">
        <v>666</v>
      </c>
      <c r="AL171" s="30">
        <f>10*LOG10(10^((80+J171)/10)+10^((78+I171)/10))</f>
        <v>89.764348624364857</v>
      </c>
      <c r="AM171" s="26">
        <f>IF(AK171="",0,IF(EXACT(RIGHT(AK171,2),"dB"),IF(ABS(VALUE(LEFT(AK171,FIND(" ",AK171,1)))-AL171)&lt;=0.5,1,-1),-1))</f>
        <v>-1</v>
      </c>
      <c r="AN171" s="24" t="s">
        <v>667</v>
      </c>
      <c r="AO171" s="28" t="str">
        <f>TEXT(78+K171-16.1,"0.0")</f>
        <v>70.9</v>
      </c>
      <c r="AP171" s="26">
        <f>IF(AN171="",0,IF(EXACT(RIGHT(AN171,5),"dB(A)"),IF(ABS(VALUE(LEFT(AN171,FIND(" ",AN171,1)))-AO171)&lt;=0.5,1,-1),-1))</f>
        <v>-1</v>
      </c>
      <c r="AQ171" s="24" t="s">
        <v>668</v>
      </c>
      <c r="AR171" s="28">
        <f>60+I171-0.5</f>
        <v>66.5</v>
      </c>
      <c r="AS171" s="26">
        <f>IF(AQ171="",0,IF(EXACT(RIGHT(AQ171,5),"dB(A)"),IF(ABS(VALUE(LEFT(AQ171,FIND(" ",AQ171,1)))-AR171)&lt;=0.5,1,-1),-1))</f>
        <v>-1</v>
      </c>
      <c r="AT171" s="24" t="s">
        <v>669</v>
      </c>
      <c r="AU171" s="31">
        <f>0.00002*10^((80+J171)/20)</f>
        <v>0.50237728630191725</v>
      </c>
      <c r="AV171" s="31">
        <f>AU171/400</f>
        <v>1.2559432157547932E-3</v>
      </c>
      <c r="AW171" s="31">
        <f>AU171*AV171</f>
        <v>6.3095734448019635E-4</v>
      </c>
      <c r="AX171" s="31">
        <f>AW171/340</f>
        <v>1.8557568955299893E-6</v>
      </c>
      <c r="AY171" s="26">
        <f>IF(AT171="",0,-1)</f>
        <v>-1</v>
      </c>
      <c r="AZ171" s="32">
        <f>L171+V171+AC171+AE171+AG171+AJ171+AM171+AP171+AS171+AY171</f>
        <v>-1</v>
      </c>
    </row>
    <row r="172" spans="1:52" ht="15.75" customHeight="1">
      <c r="A172" s="22">
        <v>171</v>
      </c>
      <c r="B172" s="23">
        <v>41922.753097766203</v>
      </c>
      <c r="C172" s="29" t="s">
        <v>938</v>
      </c>
      <c r="D172" s="33">
        <v>1</v>
      </c>
      <c r="E172" s="25">
        <v>243616</v>
      </c>
      <c r="F172" s="25">
        <f>INT(E172/100000)</f>
        <v>2</v>
      </c>
      <c r="G172" s="25">
        <f>INT(($E172-100000*F172)/10000)</f>
        <v>4</v>
      </c>
      <c r="H172" s="25">
        <f>INT(($E172-100000*F172-10000*G172)/1000)</f>
        <v>3</v>
      </c>
      <c r="I172" s="25">
        <f>INT(($E172-100000*$F172-10000*$G172-1000*$H172)/100)</f>
        <v>6</v>
      </c>
      <c r="J172" s="25">
        <f>INT(($E172-100000*$F172-10000*$G172-1000*$H172-100*$I172)/10)</f>
        <v>1</v>
      </c>
      <c r="K172" s="25">
        <f>INT(($E172-100000*$F172-10000*$G172-1000*$H172-100*$I172-10*$J172))</f>
        <v>6</v>
      </c>
      <c r="L172" s="26">
        <v>2</v>
      </c>
      <c r="M172" s="24" t="s">
        <v>946</v>
      </c>
      <c r="N172" s="28">
        <f>IF(ISERROR(FIND("larger than the sound intensity level",M172,1)),0,-1)</f>
        <v>-1</v>
      </c>
      <c r="O172" s="28">
        <f>IF(ISERROR(FIND("are always equal",$M172,1)),0,-1)</f>
        <v>0</v>
      </c>
      <c r="P172" s="28">
        <f>IF(ISERROR(FIND("is always smaller or equal than the sound energy density level",$M172,1)),0,1)</f>
        <v>1</v>
      </c>
      <c r="Q172" s="28">
        <f>IF(ISERROR(FIND("is the energetic average beween",$M172,1)),0,1)</f>
        <v>0</v>
      </c>
      <c r="R172" s="28">
        <f>IF(ISERROR(FIND("is constant (340 m/s)",$M172,1)),0,-1)</f>
        <v>0</v>
      </c>
      <c r="S172" s="28">
        <f>IF(ISERROR(FIND("is proportional to the temperature",$M172,1)),0,-1)</f>
        <v>-1</v>
      </c>
      <c r="T172" s="28">
        <f>IF(ISERROR(FIND("is proportional to the square root ",$M172,1)),0,1)</f>
        <v>0</v>
      </c>
      <c r="U172" s="28">
        <f>IF(ISERROR(FIND("depends on the sound level",$M172,1)),0,-1)</f>
        <v>0</v>
      </c>
      <c r="V172" s="26">
        <f>SUM(N172:U172)</f>
        <v>-1</v>
      </c>
      <c r="W172" s="24" t="s">
        <v>945</v>
      </c>
      <c r="X172" s="28">
        <f>IF(ISERROR(FIND("power level doubles",$W172,1)),0,-1)</f>
        <v>0</v>
      </c>
      <c r="Y172" s="28">
        <f>IF(ISERROR(FIND("power level increases by 6 dB",$W172,1)),0,-1)</f>
        <v>0</v>
      </c>
      <c r="Z172" s="28">
        <f>IF(ISERROR(FIND("power level increases by 3 dB",$W172,1)),0,1)</f>
        <v>1</v>
      </c>
      <c r="AA172" s="28">
        <f>IF(ISERROR(FIND("by the listener doubles",$W172,1)),0,-1)</f>
        <v>0</v>
      </c>
      <c r="AB172" s="28">
        <f>IF(ISERROR(FIND("by a factor 1.41",$W172,1)),0,1)</f>
        <v>0</v>
      </c>
      <c r="AC172" s="26">
        <f>SUM(X172:AB172)</f>
        <v>1</v>
      </c>
      <c r="AD172" s="25" t="s">
        <v>947</v>
      </c>
      <c r="AE172" s="26">
        <f>IF(EXACT(AD172,"25 dB"),1,IF(AD172="",0,-1))</f>
        <v>-1</v>
      </c>
      <c r="AF172" s="24" t="s">
        <v>939</v>
      </c>
      <c r="AG172" s="26">
        <f>IF(EXACT(AF172,"2 Pa"),1,IF(AF172="",0,-1))</f>
        <v>1</v>
      </c>
      <c r="AH172" s="24" t="s">
        <v>940</v>
      </c>
      <c r="AI172" s="30">
        <f>20*LOG10((3+K172)/0.00002)</f>
        <v>113.06425027550688</v>
      </c>
      <c r="AJ172" s="26">
        <f>IF(AH172="",0,IF(EXACT(RIGHT(AH172,2),"dB"),IF(ABS(VALUE(LEFT(AH172,FIND(" ",AH172,1)))-AI172)&lt;=0.5,1,-1),-1))</f>
        <v>-1</v>
      </c>
      <c r="AK172" s="24" t="s">
        <v>941</v>
      </c>
      <c r="AL172" s="30">
        <f>10*LOG10(10^((80+J172)/10)+10^((78+I172)/10))</f>
        <v>85.764348624364857</v>
      </c>
      <c r="AM172" s="26">
        <f>IF(AK172="",0,IF(EXACT(RIGHT(AK172,2),"dB"),IF(ABS(VALUE(LEFT(AK172,FIND(" ",AK172,1)))-AL172)&lt;=0.5,1,-1),-1))</f>
        <v>1</v>
      </c>
      <c r="AN172" s="24" t="s">
        <v>942</v>
      </c>
      <c r="AO172" s="28" t="str">
        <f>TEXT(78+K172-16.1,"0.0")</f>
        <v>67.9</v>
      </c>
      <c r="AP172" s="26">
        <f>IF(AN172="",0,IF(EXACT(RIGHT(AN172,5),"dB(A)"),IF(ABS(VALUE(LEFT(AN172,FIND(" ",AN172,1)))-AO172)&lt;=0.5,1,-1),-1))</f>
        <v>-1</v>
      </c>
      <c r="AQ172" s="24" t="s">
        <v>943</v>
      </c>
      <c r="AR172" s="28">
        <f>60+I172-0.5</f>
        <v>65.5</v>
      </c>
      <c r="AS172" s="26">
        <f>IF(AQ172="",0,IF(EXACT(RIGHT(AQ172,5),"dB(A)"),IF(ABS(VALUE(LEFT(AQ172,FIND(" ",AQ172,1)))-AR172)&lt;=0.5,1,-1),-1))</f>
        <v>-1</v>
      </c>
      <c r="AT172" s="24" t="s">
        <v>944</v>
      </c>
      <c r="AU172" s="31">
        <f>0.00002*10^((80+J172)/20)</f>
        <v>0.2244036908603928</v>
      </c>
      <c r="AV172" s="31">
        <f>AU172/400</f>
        <v>5.6100922715098195E-4</v>
      </c>
      <c r="AW172" s="31">
        <f>AU172*AV172</f>
        <v>1.2589254117941682E-4</v>
      </c>
      <c r="AX172" s="31">
        <f>AW172/340</f>
        <v>3.7027217993946124E-7</v>
      </c>
      <c r="AY172" s="26">
        <f>IF(AT172="",0,-1)</f>
        <v>-1</v>
      </c>
      <c r="AZ172" s="32">
        <f>L172+V172+AC172+AE172+AG172+AJ172+AM172+AP172+AS172+AY172</f>
        <v>-1</v>
      </c>
    </row>
    <row r="173" spans="1:52" ht="15.75" customHeight="1">
      <c r="A173" s="22">
        <v>172</v>
      </c>
      <c r="B173" s="23">
        <v>41922.75324229167</v>
      </c>
      <c r="C173" s="24" t="s">
        <v>977</v>
      </c>
      <c r="D173" s="25"/>
      <c r="E173" s="25">
        <v>239306</v>
      </c>
      <c r="F173" s="25">
        <f>INT(E173/100000)</f>
        <v>2</v>
      </c>
      <c r="G173" s="25">
        <f>INT(($E173-100000*F173)/10000)</f>
        <v>3</v>
      </c>
      <c r="H173" s="25">
        <f>INT(($E173-100000*F173-10000*G173)/1000)</f>
        <v>9</v>
      </c>
      <c r="I173" s="25">
        <f>INT(($E173-100000*$F173-10000*$G173-1000*$H173)/100)</f>
        <v>3</v>
      </c>
      <c r="J173" s="25">
        <f>INT(($E173-100000*$F173-10000*$G173-1000*$H173-100*$I173)/10)</f>
        <v>0</v>
      </c>
      <c r="K173" s="25">
        <f>INT(($E173-100000*$F173-10000*$G173-1000*$H173-100*$I173-10*$J173))</f>
        <v>6</v>
      </c>
      <c r="L173" s="26">
        <v>2</v>
      </c>
      <c r="M173" s="24" t="s">
        <v>985</v>
      </c>
      <c r="N173" s="28">
        <f>IF(ISERROR(FIND("larger than the sound intensity level",M173,1)),0,-1)</f>
        <v>-1</v>
      </c>
      <c r="O173" s="28">
        <f>IF(ISERROR(FIND("are always equal",$M173,1)),0,-1)</f>
        <v>0</v>
      </c>
      <c r="P173" s="28">
        <f>IF(ISERROR(FIND("is always smaller or equal than the sound energy density level",$M173,1)),0,1)</f>
        <v>1</v>
      </c>
      <c r="Q173" s="28">
        <f>IF(ISERROR(FIND("is the energetic average beween",$M173,1)),0,1)</f>
        <v>0</v>
      </c>
      <c r="R173" s="28">
        <f>IF(ISERROR(FIND("is constant (340 m/s)",$M173,1)),0,-1)</f>
        <v>0</v>
      </c>
      <c r="S173" s="28">
        <f>IF(ISERROR(FIND("is proportional to the temperature",$M173,1)),0,-1)</f>
        <v>0</v>
      </c>
      <c r="T173" s="28">
        <f>IF(ISERROR(FIND("is proportional to the square root ",$M173,1)),0,1)</f>
        <v>1</v>
      </c>
      <c r="U173" s="28">
        <f>IF(ISERROR(FIND("depends on the sound level",$M173,1)),0,-1)</f>
        <v>0</v>
      </c>
      <c r="V173" s="26">
        <f>SUM(N173:U173)</f>
        <v>1</v>
      </c>
      <c r="W173" s="24" t="s">
        <v>984</v>
      </c>
      <c r="X173" s="28">
        <f>IF(ISERROR(FIND("power level doubles",$W173,1)),0,-1)</f>
        <v>0</v>
      </c>
      <c r="Y173" s="28">
        <f>IF(ISERROR(FIND("power level increases by 6 dB",$W173,1)),0,-1)</f>
        <v>0</v>
      </c>
      <c r="Z173" s="28">
        <f>IF(ISERROR(FIND("power level increases by 3 dB",$W173,1)),0,1)</f>
        <v>1</v>
      </c>
      <c r="AA173" s="28">
        <f>IF(ISERROR(FIND("by the listener doubles",$W173,1)),0,-1)</f>
        <v>0</v>
      </c>
      <c r="AB173" s="28">
        <f>IF(ISERROR(FIND("by a factor 1.41",$W173,1)),0,1)</f>
        <v>0</v>
      </c>
      <c r="AC173" s="26">
        <f>SUM(X173:AB173)</f>
        <v>1</v>
      </c>
      <c r="AD173" s="25" t="s">
        <v>986</v>
      </c>
      <c r="AE173" s="26">
        <f>IF(EXACT(AD173,"25 dB"),1,IF(AD173="",0,-1))</f>
        <v>-1</v>
      </c>
      <c r="AF173" s="24" t="s">
        <v>978</v>
      </c>
      <c r="AG173" s="26">
        <f>IF(EXACT(AF173,"2 Pa"),1,IF(AF173="",0,-1))</f>
        <v>1</v>
      </c>
      <c r="AH173" s="24" t="s">
        <v>979</v>
      </c>
      <c r="AI173" s="30">
        <f>20*LOG10((3+K173)/0.00002)</f>
        <v>113.06425027550688</v>
      </c>
      <c r="AJ173" s="26">
        <f>IF(AH173="",0,IF(EXACT(RIGHT(AH173,2),"dB"),IF(ABS(VALUE(LEFT(AH173,FIND(" ",AH173,1)))-AI173)&lt;=0.5,1,-1),-1))</f>
        <v>-1</v>
      </c>
      <c r="AK173" s="24" t="s">
        <v>980</v>
      </c>
      <c r="AL173" s="30">
        <f>10*LOG10(10^((80+J173)/10)+10^((78+I173)/10))</f>
        <v>83.539018910438671</v>
      </c>
      <c r="AM173" s="26">
        <f>IF(AK173="",0,IF(EXACT(RIGHT(AK173,2),"dB"),IF(ABS(VALUE(LEFT(AK173,FIND(" ",AK173,1)))-AL173)&lt;=0.5,1,-1),-1))</f>
        <v>-1</v>
      </c>
      <c r="AN173" s="24" t="s">
        <v>981</v>
      </c>
      <c r="AO173" s="28" t="str">
        <f>TEXT(78+K173-16.1,"0.0")</f>
        <v>67.9</v>
      </c>
      <c r="AP173" s="26">
        <f>IF(AN173="",0,IF(EXACT(RIGHT(AN173,5),"dB(A)"),IF(ABS(VALUE(LEFT(AN173,FIND(" ",AN173,1)))-AO173)&lt;=0.5,1,-1),-1))</f>
        <v>-1</v>
      </c>
      <c r="AQ173" s="24" t="s">
        <v>982</v>
      </c>
      <c r="AR173" s="28">
        <f>60+I173-0.5</f>
        <v>62.5</v>
      </c>
      <c r="AS173" s="26">
        <f>IF(AQ173="",0,IF(EXACT(RIGHT(AQ173,5),"dB(A)"),IF(ABS(VALUE(LEFT(AQ173,FIND(" ",AQ173,1)))-AR173)&lt;=0.5,1,-1),-1))</f>
        <v>-1</v>
      </c>
      <c r="AT173" s="24" t="s">
        <v>983</v>
      </c>
      <c r="AU173" s="31">
        <f>0.00002*10^((80+J173)/20)</f>
        <v>0.2</v>
      </c>
      <c r="AV173" s="31">
        <f>AU173/400</f>
        <v>5.0000000000000001E-4</v>
      </c>
      <c r="AW173" s="31">
        <f>AU173*AV173</f>
        <v>1E-4</v>
      </c>
      <c r="AX173" s="31">
        <f>AW173/340</f>
        <v>2.9411764705882356E-7</v>
      </c>
      <c r="AY173" s="26">
        <f>IF(AT173="",0,-1)</f>
        <v>-1</v>
      </c>
      <c r="AZ173" s="32">
        <f>L173+V173+AC173+AE173+AG173+AJ173+AM173+AP173+AS173+AY173</f>
        <v>-1</v>
      </c>
    </row>
    <row r="174" spans="1:52" ht="15.75" customHeight="1">
      <c r="A174" s="22">
        <v>173</v>
      </c>
      <c r="B174" s="23">
        <v>41922.75383415509</v>
      </c>
      <c r="C174" s="29" t="s">
        <v>1099</v>
      </c>
      <c r="D174" s="33">
        <v>1</v>
      </c>
      <c r="E174" s="25">
        <v>239564</v>
      </c>
      <c r="F174" s="25">
        <f>INT(E174/100000)</f>
        <v>2</v>
      </c>
      <c r="G174" s="25">
        <f>INT(($E174-100000*F174)/10000)</f>
        <v>3</v>
      </c>
      <c r="H174" s="25">
        <f>INT(($E174-100000*F174-10000*G174)/1000)</f>
        <v>9</v>
      </c>
      <c r="I174" s="25">
        <f>INT(($E174-100000*$F174-10000*$G174-1000*$H174)/100)</f>
        <v>5</v>
      </c>
      <c r="J174" s="25">
        <f>INT(($E174-100000*$F174-10000*$G174-1000*$H174-100*$I174)/10)</f>
        <v>6</v>
      </c>
      <c r="K174" s="25">
        <f>INT(($E174-100000*$F174-10000*$G174-1000*$H174-100*$I174-10*$J174))</f>
        <v>4</v>
      </c>
      <c r="L174" s="26">
        <v>2</v>
      </c>
      <c r="M174" s="24" t="s">
        <v>1106</v>
      </c>
      <c r="N174" s="28">
        <f>IF(ISERROR(FIND("larger than the sound intensity level",M174,1)),0,-1)</f>
        <v>-1</v>
      </c>
      <c r="O174" s="28">
        <f>IF(ISERROR(FIND("are always equal",$M174,1)),0,-1)</f>
        <v>0</v>
      </c>
      <c r="P174" s="28">
        <f>IF(ISERROR(FIND("is always smaller or equal than the sound energy density level",$M174,1)),0,1)</f>
        <v>1</v>
      </c>
      <c r="Q174" s="28">
        <f>IF(ISERROR(FIND("is the energetic average beween",$M174,1)),0,1)</f>
        <v>0</v>
      </c>
      <c r="R174" s="28">
        <f>IF(ISERROR(FIND("is constant (340 m/s)",$M174,1)),0,-1)</f>
        <v>0</v>
      </c>
      <c r="S174" s="28">
        <f>IF(ISERROR(FIND("is proportional to the temperature",$M174,1)),0,-1)</f>
        <v>-1</v>
      </c>
      <c r="T174" s="28">
        <f>IF(ISERROR(FIND("is proportional to the square root ",$M174,1)),0,1)</f>
        <v>0</v>
      </c>
      <c r="U174" s="28">
        <f>IF(ISERROR(FIND("depends on the sound level",$M174,1)),0,-1)</f>
        <v>0</v>
      </c>
      <c r="V174" s="26">
        <f>SUM(N174:U174)</f>
        <v>-1</v>
      </c>
      <c r="W174" s="24" t="s">
        <v>1105</v>
      </c>
      <c r="X174" s="28">
        <f>IF(ISERROR(FIND("power level doubles",$W174,1)),0,-1)</f>
        <v>0</v>
      </c>
      <c r="Y174" s="28">
        <f>IF(ISERROR(FIND("power level increases by 6 dB",$W174,1)),0,-1)</f>
        <v>0</v>
      </c>
      <c r="Z174" s="28">
        <f>IF(ISERROR(FIND("power level increases by 3 dB",$W174,1)),0,1)</f>
        <v>1</v>
      </c>
      <c r="AA174" s="28">
        <f>IF(ISERROR(FIND("by the listener doubles",$W174,1)),0,-1)</f>
        <v>0</v>
      </c>
      <c r="AB174" s="28">
        <f>IF(ISERROR(FIND("by a factor 1.41",$W174,1)),0,1)</f>
        <v>1</v>
      </c>
      <c r="AC174" s="26">
        <f>SUM(X174:AB174)</f>
        <v>2</v>
      </c>
      <c r="AD174" s="25" t="s">
        <v>1107</v>
      </c>
      <c r="AE174" s="26">
        <f>IF(EXACT(AD174,"25 dB"),1,IF(AD174="",0,-1))</f>
        <v>-1</v>
      </c>
      <c r="AF174" s="24" t="s">
        <v>1100</v>
      </c>
      <c r="AG174" s="26">
        <f>IF(EXACT(AF174,"2 Pa"),1,IF(AF174="",0,-1))</f>
        <v>1</v>
      </c>
      <c r="AH174" s="24" t="s">
        <v>1101</v>
      </c>
      <c r="AI174" s="30">
        <f>20*LOG10((3+K174)/0.00002)</f>
        <v>110.88136088700551</v>
      </c>
      <c r="AJ174" s="26">
        <f>IF(AH174="",0,IF(EXACT(RIGHT(AH174,2),"dB"),IF(ABS(VALUE(LEFT(AH174,FIND(" ",AH174,1)))-AI174)&lt;=0.5,1,-1),-1))</f>
        <v>-1</v>
      </c>
      <c r="AK174" s="24" t="s">
        <v>1102</v>
      </c>
      <c r="AL174" s="30">
        <f>10*LOG10(10^((80+J174)/10)+10^((78+I174)/10))</f>
        <v>87.764348624364857</v>
      </c>
      <c r="AM174" s="26">
        <f>IF(AK174="",0,IF(EXACT(RIGHT(AK174,2),"dB"),IF(ABS(VALUE(LEFT(AK174,FIND(" ",AK174,1)))-AL174)&lt;=0.5,1,-1),-1))</f>
        <v>-1</v>
      </c>
      <c r="AN174" s="24" t="s">
        <v>1103</v>
      </c>
      <c r="AO174" s="28" t="str">
        <f>TEXT(78+K174-16.1,"0.0")</f>
        <v>65.9</v>
      </c>
      <c r="AP174" s="26">
        <f>IF(AN174="",0,IF(EXACT(RIGHT(AN174,5),"dB(A)"),IF(ABS(VALUE(LEFT(AN174,FIND(" ",AN174,1)))-AO174)&lt;=0.5,1,-1),-1))</f>
        <v>-1</v>
      </c>
      <c r="AQ174" s="24" t="s">
        <v>1104</v>
      </c>
      <c r="AR174" s="28">
        <f>60+I174-0.5</f>
        <v>64.5</v>
      </c>
      <c r="AS174" s="26">
        <f>IF(AQ174="",0,IF(EXACT(RIGHT(AQ174,5),"dB(A)"),IF(ABS(VALUE(LEFT(AQ174,FIND(" ",AQ174,1)))-AR174)&lt;=0.5,1,-1),-1))</f>
        <v>-1</v>
      </c>
      <c r="AT174" s="31"/>
      <c r="AU174" s="31">
        <f>0.00002*10^((80+J174)/20)</f>
        <v>0.39905246299377589</v>
      </c>
      <c r="AV174" s="31">
        <f>AU174/400</f>
        <v>9.9763115748443968E-4</v>
      </c>
      <c r="AW174" s="31">
        <f>AU174*AV174</f>
        <v>3.9810717055349719E-4</v>
      </c>
      <c r="AX174" s="31">
        <f>AW174/340</f>
        <v>1.1709034428044036E-6</v>
      </c>
      <c r="AY174" s="26">
        <f>IF(AT174="",0,-1)</f>
        <v>0</v>
      </c>
      <c r="AZ174" s="32">
        <f>L174+V174+AC174+AE174+AG174+AJ174+AM174+AP174+AS174+AY174</f>
        <v>-1</v>
      </c>
    </row>
    <row r="175" spans="1:52" ht="15.75" customHeight="1">
      <c r="A175" s="22">
        <v>174</v>
      </c>
      <c r="B175" s="23">
        <v>41922.753960462964</v>
      </c>
      <c r="C175" s="29" t="s">
        <v>1133</v>
      </c>
      <c r="D175" s="33">
        <v>1</v>
      </c>
      <c r="E175" s="25">
        <v>242310</v>
      </c>
      <c r="F175" s="25">
        <f>INT(E175/100000)</f>
        <v>2</v>
      </c>
      <c r="G175" s="25">
        <f>INT(($E175-100000*F175)/10000)</f>
        <v>4</v>
      </c>
      <c r="H175" s="25">
        <f>INT(($E175-100000*F175-10000*G175)/1000)</f>
        <v>2</v>
      </c>
      <c r="I175" s="25">
        <f>INT(($E175-100000*$F175-10000*$G175-1000*$H175)/100)</f>
        <v>3</v>
      </c>
      <c r="J175" s="25">
        <f>INT(($E175-100000*$F175-10000*$G175-1000*$H175-100*$I175)/10)</f>
        <v>1</v>
      </c>
      <c r="K175" s="25">
        <f>INT(($E175-100000*$F175-10000*$G175-1000*$H175-100*$I175-10*$J175))</f>
        <v>0</v>
      </c>
      <c r="L175" s="26">
        <v>2</v>
      </c>
      <c r="M175" s="24" t="s">
        <v>1140</v>
      </c>
      <c r="N175" s="28">
        <f>IF(ISERROR(FIND("larger than the sound intensity level",M175,1)),0,-1)</f>
        <v>-1</v>
      </c>
      <c r="O175" s="28">
        <f>IF(ISERROR(FIND("are always equal",$M175,1)),0,-1)</f>
        <v>0</v>
      </c>
      <c r="P175" s="28">
        <f>IF(ISERROR(FIND("is always smaller or equal than the sound energy density level",$M175,1)),0,1)</f>
        <v>1</v>
      </c>
      <c r="Q175" s="28">
        <f>IF(ISERROR(FIND("is the energetic average beween",$M175,1)),0,1)</f>
        <v>0</v>
      </c>
      <c r="R175" s="28">
        <f>IF(ISERROR(FIND("is constant (340 m/s)",$M175,1)),0,-1)</f>
        <v>-1</v>
      </c>
      <c r="S175" s="28">
        <f>IF(ISERROR(FIND("is proportional to the temperature",$M175,1)),0,-1)</f>
        <v>0</v>
      </c>
      <c r="T175" s="28">
        <f>IF(ISERROR(FIND("is proportional to the square root ",$M175,1)),0,1)</f>
        <v>1</v>
      </c>
      <c r="U175" s="28">
        <f>IF(ISERROR(FIND("depends on the sound level",$M175,1)),0,-1)</f>
        <v>0</v>
      </c>
      <c r="V175" s="26">
        <f>SUM(N175:U175)</f>
        <v>0</v>
      </c>
      <c r="W175" s="24" t="s">
        <v>1139</v>
      </c>
      <c r="X175" s="28">
        <f>IF(ISERROR(FIND("power level doubles",$W175,1)),0,-1)</f>
        <v>0</v>
      </c>
      <c r="Y175" s="28">
        <f>IF(ISERROR(FIND("power level increases by 6 dB",$W175,1)),0,-1)</f>
        <v>0</v>
      </c>
      <c r="Z175" s="28">
        <f>IF(ISERROR(FIND("power level increases by 3 dB",$W175,1)),0,1)</f>
        <v>1</v>
      </c>
      <c r="AA175" s="28">
        <f>IF(ISERROR(FIND("by the listener doubles",$W175,1)),0,-1)</f>
        <v>0</v>
      </c>
      <c r="AB175" s="28">
        <f>IF(ISERROR(FIND("by a factor 1.41",$W175,1)),0,1)</f>
        <v>0</v>
      </c>
      <c r="AC175" s="26">
        <f>SUM(X175:AB175)</f>
        <v>1</v>
      </c>
      <c r="AD175" s="25" t="s">
        <v>1141</v>
      </c>
      <c r="AE175" s="26">
        <f>IF(EXACT(AD175,"25 dB"),1,IF(AD175="",0,-1))</f>
        <v>1</v>
      </c>
      <c r="AF175" s="24" t="s">
        <v>1134</v>
      </c>
      <c r="AG175" s="26">
        <f>IF(EXACT(AF175,"2 Pa"),1,IF(AF175="",0,-1))</f>
        <v>-1</v>
      </c>
      <c r="AH175" s="29" t="s">
        <v>1135</v>
      </c>
      <c r="AI175" s="30">
        <f>20*LOG10((3+K175)/0.00002)</f>
        <v>103.52182518111363</v>
      </c>
      <c r="AJ175" s="26">
        <v>-1</v>
      </c>
      <c r="AK175" s="29" t="s">
        <v>1136</v>
      </c>
      <c r="AL175" s="30">
        <f>10*LOG10(10^((80+J175)/10)+10^((78+I175)/10))</f>
        <v>84.010299956639813</v>
      </c>
      <c r="AM175" s="26">
        <v>-1</v>
      </c>
      <c r="AN175" s="31"/>
      <c r="AO175" s="28" t="str">
        <f>TEXT(78+K175-16.1,"0.0")</f>
        <v>61.9</v>
      </c>
      <c r="AP175" s="26">
        <f>IF(AN175="",0,IF(EXACT(RIGHT(AN175,5),"dB(A)"),IF(ABS(VALUE(LEFT(AN175,FIND(" ",AN175,1)))-AO175)&lt;=0.5,1,-1),-1))</f>
        <v>0</v>
      </c>
      <c r="AQ175" s="24" t="s">
        <v>1137</v>
      </c>
      <c r="AR175" s="28">
        <f>60+I175-0.5</f>
        <v>62.5</v>
      </c>
      <c r="AS175" s="26">
        <f>IF(AQ175="",0,IF(EXACT(RIGHT(AQ175,5),"dB(A)"),IF(ABS(VALUE(LEFT(AQ175,FIND(" ",AQ175,1)))-AR175)&lt;=0.5,1,-1),-1))</f>
        <v>-1</v>
      </c>
      <c r="AT175" s="24" t="s">
        <v>1138</v>
      </c>
      <c r="AU175" s="31">
        <f>0.00002*10^((80+J175)/20)</f>
        <v>0.2244036908603928</v>
      </c>
      <c r="AV175" s="31">
        <f>AU175/400</f>
        <v>5.6100922715098195E-4</v>
      </c>
      <c r="AW175" s="31">
        <f>AU175*AV175</f>
        <v>1.2589254117941682E-4</v>
      </c>
      <c r="AX175" s="31">
        <f>AW175/340</f>
        <v>3.7027217993946124E-7</v>
      </c>
      <c r="AY175" s="26">
        <f>IF(AT175="",0,-1)</f>
        <v>-1</v>
      </c>
      <c r="AZ175" s="32">
        <f>L175+V175+AC175+AE175+AG175+AJ175+AM175+AP175+AS175+AY175</f>
        <v>-1</v>
      </c>
    </row>
    <row r="176" spans="1:52" ht="15.75" customHeight="1">
      <c r="A176" s="22">
        <v>175</v>
      </c>
      <c r="B176" s="23">
        <v>41922.754016250001</v>
      </c>
      <c r="C176" s="24" t="s">
        <v>1179</v>
      </c>
      <c r="D176" s="25"/>
      <c r="E176" s="25">
        <v>239568</v>
      </c>
      <c r="F176" s="25">
        <f>INT(E176/100000)</f>
        <v>2</v>
      </c>
      <c r="G176" s="25">
        <f>INT(($E176-100000*F176)/10000)</f>
        <v>3</v>
      </c>
      <c r="H176" s="25">
        <f>INT(($E176-100000*F176-10000*G176)/1000)</f>
        <v>9</v>
      </c>
      <c r="I176" s="25">
        <f>INT(($E176-100000*$F176-10000*$G176-1000*$H176)/100)</f>
        <v>5</v>
      </c>
      <c r="J176" s="25">
        <f>INT(($E176-100000*$F176-10000*$G176-1000*$H176-100*$I176)/10)</f>
        <v>6</v>
      </c>
      <c r="K176" s="25">
        <f>INT(($E176-100000*$F176-10000*$G176-1000*$H176-100*$I176-10*$J176))</f>
        <v>8</v>
      </c>
      <c r="L176" s="26">
        <v>2</v>
      </c>
      <c r="M176" s="24" t="s">
        <v>1186</v>
      </c>
      <c r="N176" s="28">
        <f>IF(ISERROR(FIND("larger than the sound intensity level",M176,1)),0,-1)</f>
        <v>-1</v>
      </c>
      <c r="O176" s="28">
        <f>IF(ISERROR(FIND("are always equal",$M176,1)),0,-1)</f>
        <v>0</v>
      </c>
      <c r="P176" s="28">
        <f>IF(ISERROR(FIND("is always smaller or equal than the sound energy density level",$M176,1)),0,1)</f>
        <v>1</v>
      </c>
      <c r="Q176" s="28">
        <f>IF(ISERROR(FIND("is the energetic average beween",$M176,1)),0,1)</f>
        <v>0</v>
      </c>
      <c r="R176" s="28">
        <f>IF(ISERROR(FIND("is constant (340 m/s)",$M176,1)),0,-1)</f>
        <v>0</v>
      </c>
      <c r="S176" s="28">
        <f>IF(ISERROR(FIND("is proportional to the temperature",$M176,1)),0,-1)</f>
        <v>0</v>
      </c>
      <c r="T176" s="28">
        <f>IF(ISERROR(FIND("is proportional to the square root ",$M176,1)),0,1)</f>
        <v>1</v>
      </c>
      <c r="U176" s="28">
        <f>IF(ISERROR(FIND("depends on the sound level",$M176,1)),0,-1)</f>
        <v>0</v>
      </c>
      <c r="V176" s="26">
        <f>SUM(N176:U176)</f>
        <v>1</v>
      </c>
      <c r="W176" s="24" t="s">
        <v>1185</v>
      </c>
      <c r="X176" s="28">
        <f>IF(ISERROR(FIND("power level doubles",$W176,1)),0,-1)</f>
        <v>0</v>
      </c>
      <c r="Y176" s="28">
        <f>IF(ISERROR(FIND("power level increases by 6 dB",$W176,1)),0,-1)</f>
        <v>0</v>
      </c>
      <c r="Z176" s="28">
        <f>IF(ISERROR(FIND("power level increases by 3 dB",$W176,1)),0,1)</f>
        <v>1</v>
      </c>
      <c r="AA176" s="28">
        <f>IF(ISERROR(FIND("by the listener doubles",$W176,1)),0,-1)</f>
        <v>-1</v>
      </c>
      <c r="AB176" s="28">
        <f>IF(ISERROR(FIND("by a factor 1.41",$W176,1)),0,1)</f>
        <v>0</v>
      </c>
      <c r="AC176" s="26">
        <f>SUM(X176:AB176)</f>
        <v>0</v>
      </c>
      <c r="AD176" s="25" t="s">
        <v>1187</v>
      </c>
      <c r="AE176" s="26">
        <f>IF(EXACT(AD176,"25 dB"),1,IF(AD176="",0,-1))</f>
        <v>-1</v>
      </c>
      <c r="AF176" s="24" t="s">
        <v>1180</v>
      </c>
      <c r="AG176" s="26">
        <f>IF(EXACT(AF176,"2 Pa"),1,IF(AF176="",0,-1))</f>
        <v>1</v>
      </c>
      <c r="AH176" s="24" t="s">
        <v>1181</v>
      </c>
      <c r="AI176" s="30">
        <f>20*LOG10((3+K176)/0.00002)</f>
        <v>114.80725378988488</v>
      </c>
      <c r="AJ176" s="26">
        <f>IF(AH176="",0,IF(EXACT(RIGHT(AH176,2),"dB"),IF(ABS(VALUE(LEFT(AH176,FIND(" ",AH176,1)))-AI176)&lt;=0.5,1,-1),-1))</f>
        <v>-1</v>
      </c>
      <c r="AK176" s="24" t="s">
        <v>1182</v>
      </c>
      <c r="AL176" s="30">
        <f>10*LOG10(10^((80+J176)/10)+10^((78+I176)/10))</f>
        <v>87.764348624364857</v>
      </c>
      <c r="AM176" s="26">
        <f>IF(AK176="",0,IF(EXACT(RIGHT(AK176,2),"dB"),IF(ABS(VALUE(LEFT(AK176,FIND(" ",AK176,1)))-AL176)&lt;=0.5,1,-1),-1))</f>
        <v>-1</v>
      </c>
      <c r="AN176" s="31"/>
      <c r="AO176" s="28" t="str">
        <f>TEXT(78+K176-16.1,"0.0")</f>
        <v>69.9</v>
      </c>
      <c r="AP176" s="26">
        <f>IF(AN176="",0,IF(EXACT(RIGHT(AN176,5),"dB(A)"),IF(ABS(VALUE(LEFT(AN176,FIND(" ",AN176,1)))-AO176)&lt;=0.5,1,-1),-1))</f>
        <v>0</v>
      </c>
      <c r="AQ176" s="24" t="s">
        <v>1183</v>
      </c>
      <c r="AR176" s="28">
        <f>60+I176-0.5</f>
        <v>64.5</v>
      </c>
      <c r="AS176" s="26">
        <f>IF(AQ176="",0,IF(EXACT(RIGHT(AQ176,5),"dB(A)"),IF(ABS(VALUE(LEFT(AQ176,FIND(" ",AQ176,1)))-AR176)&lt;=0.5,1,-1),-1))</f>
        <v>-1</v>
      </c>
      <c r="AT176" s="24" t="s">
        <v>1184</v>
      </c>
      <c r="AU176" s="31">
        <f>0.00002*10^((80+J176)/20)</f>
        <v>0.39905246299377589</v>
      </c>
      <c r="AV176" s="31">
        <f>AU176/400</f>
        <v>9.9763115748443968E-4</v>
      </c>
      <c r="AW176" s="31">
        <f>AU176*AV176</f>
        <v>3.9810717055349719E-4</v>
      </c>
      <c r="AX176" s="31">
        <f>AW176/340</f>
        <v>1.1709034428044036E-6</v>
      </c>
      <c r="AY176" s="26">
        <f>IF(AT176="",0,-1)</f>
        <v>-1</v>
      </c>
      <c r="AZ176" s="32">
        <f>L176+V176+AC176+AE176+AG176+AJ176+AM176+AP176+AS176+AY176</f>
        <v>-1</v>
      </c>
    </row>
    <row r="177" spans="1:52" ht="15.75" customHeight="1">
      <c r="A177" s="22">
        <v>176</v>
      </c>
      <c r="B177" s="23">
        <v>41922.754241250004</v>
      </c>
      <c r="C177" s="29" t="s">
        <v>1228</v>
      </c>
      <c r="D177" s="33">
        <v>1</v>
      </c>
      <c r="E177" s="25">
        <v>242317</v>
      </c>
      <c r="F177" s="25">
        <f>INT(E177/100000)</f>
        <v>2</v>
      </c>
      <c r="G177" s="25">
        <f>INT(($E177-100000*F177)/10000)</f>
        <v>4</v>
      </c>
      <c r="H177" s="25">
        <f>INT(($E177-100000*F177-10000*G177)/1000)</f>
        <v>2</v>
      </c>
      <c r="I177" s="25">
        <f>INT(($E177-100000*$F177-10000*$G177-1000*$H177)/100)</f>
        <v>3</v>
      </c>
      <c r="J177" s="25">
        <f>INT(($E177-100000*$F177-10000*$G177-1000*$H177-100*$I177)/10)</f>
        <v>1</v>
      </c>
      <c r="K177" s="25">
        <f>INT(($E177-100000*$F177-10000*$G177-1000*$H177-100*$I177-10*$J177))</f>
        <v>7</v>
      </c>
      <c r="L177" s="26">
        <v>2</v>
      </c>
      <c r="M177" s="24" t="s">
        <v>1235</v>
      </c>
      <c r="N177" s="28">
        <f>IF(ISERROR(FIND("larger than the sound intensity level",M177,1)),0,-1)</f>
        <v>-1</v>
      </c>
      <c r="O177" s="28">
        <f>IF(ISERROR(FIND("are always equal",$M177,1)),0,-1)</f>
        <v>0</v>
      </c>
      <c r="P177" s="28">
        <f>IF(ISERROR(FIND("is always smaller or equal than the sound energy density level",$M177,1)),0,1)</f>
        <v>1</v>
      </c>
      <c r="Q177" s="28">
        <f>IF(ISERROR(FIND("is the energetic average beween",$M177,1)),0,1)</f>
        <v>0</v>
      </c>
      <c r="R177" s="28">
        <f>IF(ISERROR(FIND("is constant (340 m/s)",$M177,1)),0,-1)</f>
        <v>0</v>
      </c>
      <c r="S177" s="28">
        <f>IF(ISERROR(FIND("is proportional to the temperature",$M177,1)),0,-1)</f>
        <v>-1</v>
      </c>
      <c r="T177" s="28">
        <f>IF(ISERROR(FIND("is proportional to the square root ",$M177,1)),0,1)</f>
        <v>0</v>
      </c>
      <c r="U177" s="28">
        <f>IF(ISERROR(FIND("depends on the sound level",$M177,1)),0,-1)</f>
        <v>0</v>
      </c>
      <c r="V177" s="26">
        <f>SUM(N177:U177)</f>
        <v>-1</v>
      </c>
      <c r="W177" s="24" t="s">
        <v>1234</v>
      </c>
      <c r="X177" s="28">
        <f>IF(ISERROR(FIND("power level doubles",$W177,1)),0,-1)</f>
        <v>0</v>
      </c>
      <c r="Y177" s="28">
        <f>IF(ISERROR(FIND("power level increases by 6 dB",$W177,1)),0,-1)</f>
        <v>0</v>
      </c>
      <c r="Z177" s="28">
        <f>IF(ISERROR(FIND("power level increases by 3 dB",$W177,1)),0,1)</f>
        <v>1</v>
      </c>
      <c r="AA177" s="28">
        <f>IF(ISERROR(FIND("by the listener doubles",$W177,1)),0,-1)</f>
        <v>0</v>
      </c>
      <c r="AB177" s="28">
        <f>IF(ISERROR(FIND("by a factor 1.41",$W177,1)),0,1)</f>
        <v>0</v>
      </c>
      <c r="AC177" s="26">
        <f>SUM(X177:AB177)</f>
        <v>1</v>
      </c>
      <c r="AD177" s="25" t="s">
        <v>1236</v>
      </c>
      <c r="AE177" s="26">
        <f>IF(EXACT(AD177,"25 dB"),1,IF(AD177="",0,-1))</f>
        <v>1</v>
      </c>
      <c r="AF177" s="24" t="s">
        <v>1229</v>
      </c>
      <c r="AG177" s="26">
        <f>IF(EXACT(AF177,"2 Pa"),1,IF(AF177="",0,-1))</f>
        <v>1</v>
      </c>
      <c r="AH177" s="24" t="s">
        <v>1230</v>
      </c>
      <c r="AI177" s="30">
        <f>20*LOG10((3+K177)/0.00002)</f>
        <v>113.97940008672037</v>
      </c>
      <c r="AJ177" s="26">
        <f>IF(AH177="",0,IF(EXACT(RIGHT(AH177,2),"dB"),IF(ABS(VALUE(LEFT(AH177,FIND(" ",AH177,1)))-AI177)&lt;=0.5,1,-1),-1))</f>
        <v>-1</v>
      </c>
      <c r="AK177" s="24" t="s">
        <v>1231</v>
      </c>
      <c r="AL177" s="30">
        <f>10*LOG10(10^((80+J177)/10)+10^((78+I177)/10))</f>
        <v>84.010299956639813</v>
      </c>
      <c r="AM177" s="26">
        <f>IF(AK177="",0,IF(EXACT(RIGHT(AK177,2),"dB"),IF(ABS(VALUE(LEFT(AK177,FIND(" ",AK177,1)))-AL177)&lt;=0.5,1,-1),-1))</f>
        <v>-1</v>
      </c>
      <c r="AN177" s="24">
        <v>68.900000000000006</v>
      </c>
      <c r="AO177" s="28" t="str">
        <f>TEXT(78+K177-16.1,"0.0")</f>
        <v>68.9</v>
      </c>
      <c r="AP177" s="26">
        <f>IF(AN177="",0,IF(EXACT(RIGHT(AN177,5),"dB(A)"),IF(ABS(VALUE(LEFT(AN177,FIND(" ",AN177,1)))-AO177)&lt;=0.5,1,-1),-1))</f>
        <v>-1</v>
      </c>
      <c r="AQ177" s="24" t="s">
        <v>1232</v>
      </c>
      <c r="AR177" s="28">
        <f>60+I177-0.5</f>
        <v>62.5</v>
      </c>
      <c r="AS177" s="26">
        <f>IF(AQ177="",0,IF(EXACT(RIGHT(AQ177,5),"dB(A)"),IF(ABS(VALUE(LEFT(AQ177,FIND(" ",AQ177,1)))-AR177)&lt;=0.5,1,-1),-1))</f>
        <v>-1</v>
      </c>
      <c r="AT177" s="24" t="s">
        <v>1233</v>
      </c>
      <c r="AU177" s="31">
        <f>0.00002*10^((80+J177)/20)</f>
        <v>0.2244036908603928</v>
      </c>
      <c r="AV177" s="31">
        <f>AU177/400</f>
        <v>5.6100922715098195E-4</v>
      </c>
      <c r="AW177" s="31">
        <f>AU177*AV177</f>
        <v>1.2589254117941682E-4</v>
      </c>
      <c r="AX177" s="31">
        <f>AW177/340</f>
        <v>3.7027217993946124E-7</v>
      </c>
      <c r="AY177" s="26">
        <f>IF(AT177="",0,-1)</f>
        <v>-1</v>
      </c>
      <c r="AZ177" s="32">
        <f>L177+V177+AC177+AE177+AG177+AJ177+AM177+AP177+AS177+AY177</f>
        <v>-1</v>
      </c>
    </row>
    <row r="178" spans="1:52" ht="15.75" customHeight="1">
      <c r="A178" s="22">
        <v>177</v>
      </c>
      <c r="B178" s="23">
        <v>41922.755898518517</v>
      </c>
      <c r="C178" s="29" t="s">
        <v>1246</v>
      </c>
      <c r="D178" s="33">
        <v>1</v>
      </c>
      <c r="E178" s="25">
        <v>231703</v>
      </c>
      <c r="F178" s="25">
        <f>INT(E178/100000)</f>
        <v>2</v>
      </c>
      <c r="G178" s="25">
        <f>INT(($E178-100000*F178)/10000)</f>
        <v>3</v>
      </c>
      <c r="H178" s="25">
        <f>INT(($E178-100000*F178-10000*G178)/1000)</f>
        <v>1</v>
      </c>
      <c r="I178" s="25">
        <f>INT(($E178-100000*$F178-10000*$G178-1000*$H178)/100)</f>
        <v>7</v>
      </c>
      <c r="J178" s="25">
        <f>INT(($E178-100000*$F178-10000*$G178-1000*$H178-100*$I178)/10)</f>
        <v>0</v>
      </c>
      <c r="K178" s="25">
        <f>INT(($E178-100000*$F178-10000*$G178-1000*$H178-100*$I178-10*$J178))</f>
        <v>3</v>
      </c>
      <c r="L178" s="26">
        <v>2</v>
      </c>
      <c r="M178" s="24" t="s">
        <v>1254</v>
      </c>
      <c r="N178" s="28">
        <f>IF(ISERROR(FIND("larger than the sound intensity level",M178,1)),0,-1)</f>
        <v>-1</v>
      </c>
      <c r="O178" s="28">
        <f>IF(ISERROR(FIND("are always equal",$M178,1)),0,-1)</f>
        <v>0</v>
      </c>
      <c r="P178" s="28">
        <f>IF(ISERROR(FIND("is always smaller or equal than the sound energy density level",$M178,1)),0,1)</f>
        <v>1</v>
      </c>
      <c r="Q178" s="28">
        <f>IF(ISERROR(FIND("is the energetic average beween",$M178,1)),0,1)</f>
        <v>0</v>
      </c>
      <c r="R178" s="28">
        <f>IF(ISERROR(FIND("is constant (340 m/s)",$M178,1)),0,-1)</f>
        <v>0</v>
      </c>
      <c r="S178" s="28">
        <f>IF(ISERROR(FIND("is proportional to the temperature",$M178,1)),0,-1)</f>
        <v>-1</v>
      </c>
      <c r="T178" s="28">
        <f>IF(ISERROR(FIND("is proportional to the square root ",$M178,1)),0,1)</f>
        <v>0</v>
      </c>
      <c r="U178" s="28">
        <f>IF(ISERROR(FIND("depends on the sound level",$M178,1)),0,-1)</f>
        <v>0</v>
      </c>
      <c r="V178" s="26">
        <f>SUM(N178:U178)</f>
        <v>-1</v>
      </c>
      <c r="W178" s="24" t="s">
        <v>1253</v>
      </c>
      <c r="X178" s="28">
        <f>IF(ISERROR(FIND("power level doubles",$W178,1)),0,-1)</f>
        <v>0</v>
      </c>
      <c r="Y178" s="28">
        <f>IF(ISERROR(FIND("power level increases by 6 dB",$W178,1)),0,-1)</f>
        <v>-1</v>
      </c>
      <c r="Z178" s="28">
        <f>IF(ISERROR(FIND("power level increases by 3 dB",$W178,1)),0,1)</f>
        <v>0</v>
      </c>
      <c r="AA178" s="28">
        <f>IF(ISERROR(FIND("by the listener doubles",$W178,1)),0,-1)</f>
        <v>0</v>
      </c>
      <c r="AB178" s="28">
        <f>IF(ISERROR(FIND("by a factor 1.41",$W178,1)),0,1)</f>
        <v>0</v>
      </c>
      <c r="AC178" s="26">
        <f>SUM(X178:AB178)</f>
        <v>-1</v>
      </c>
      <c r="AD178" s="25" t="s">
        <v>1255</v>
      </c>
      <c r="AE178" s="26">
        <f>IF(EXACT(AD178,"25 dB"),1,IF(AD178="",0,-1))</f>
        <v>1</v>
      </c>
      <c r="AF178" s="24" t="s">
        <v>1247</v>
      </c>
      <c r="AG178" s="26">
        <f>IF(EXACT(AF178,"2 Pa"),1,IF(AF178="",0,-1))</f>
        <v>-1</v>
      </c>
      <c r="AH178" s="24" t="s">
        <v>1248</v>
      </c>
      <c r="AI178" s="30">
        <f>20*LOG10((3+K178)/0.00002)</f>
        <v>109.54242509439325</v>
      </c>
      <c r="AJ178" s="26">
        <f>IF(AH178="",0,IF(EXACT(RIGHT(AH178,2),"dB"),IF(ABS(VALUE(LEFT(AH178,FIND(" ",AH178,1)))-AI178)&lt;=0.5,1,-1),-1))</f>
        <v>1</v>
      </c>
      <c r="AK178" s="24" t="s">
        <v>1249</v>
      </c>
      <c r="AL178" s="30">
        <f>10*LOG10(10^((80+J178)/10)+10^((78+I178)/10))</f>
        <v>86.193310480660941</v>
      </c>
      <c r="AM178" s="26">
        <f>IF(AK178="",0,IF(EXACT(RIGHT(AK178,2),"dB"),IF(ABS(VALUE(LEFT(AK178,FIND(" ",AK178,1)))-AL178)&lt;=0.5,1,-1),-1))</f>
        <v>1</v>
      </c>
      <c r="AN178" s="24" t="s">
        <v>1250</v>
      </c>
      <c r="AO178" s="28" t="str">
        <f>TEXT(78+K178-16.1,"0.0")</f>
        <v>64.9</v>
      </c>
      <c r="AP178" s="26">
        <f>IF(AN178="",0,IF(EXACT(RIGHT(AN178,5),"dB(A)"),IF(ABS(VALUE(LEFT(AN178,FIND(" ",AN178,1)))-AO178)&lt;=0.5,1,-1),-1))</f>
        <v>-1</v>
      </c>
      <c r="AQ178" s="24" t="s">
        <v>1251</v>
      </c>
      <c r="AR178" s="28">
        <f>60+I178-0.5</f>
        <v>66.5</v>
      </c>
      <c r="AS178" s="26">
        <f>IF(AQ178="",0,IF(EXACT(RIGHT(AQ178,5),"dB(A)"),IF(ABS(VALUE(LEFT(AQ178,FIND(" ",AQ178,1)))-AR178)&lt;=0.5,1,-1),-1))</f>
        <v>-1</v>
      </c>
      <c r="AT178" s="24" t="s">
        <v>1252</v>
      </c>
      <c r="AU178" s="31">
        <f>0.00002*10^((80+J178)/20)</f>
        <v>0.2</v>
      </c>
      <c r="AV178" s="31">
        <f>AU178/400</f>
        <v>5.0000000000000001E-4</v>
      </c>
      <c r="AW178" s="31">
        <f>AU178*AV178</f>
        <v>1E-4</v>
      </c>
      <c r="AX178" s="31">
        <f>AW178/340</f>
        <v>2.9411764705882356E-7</v>
      </c>
      <c r="AY178" s="26">
        <f>IF(AT178="",0,-1)</f>
        <v>-1</v>
      </c>
      <c r="AZ178" s="32">
        <f>L178+V178+AC178+AE178+AG178+AJ178+AM178+AP178+AS178+AY178</f>
        <v>-1</v>
      </c>
    </row>
    <row r="179" spans="1:52" ht="15.75" customHeight="1">
      <c r="A179" s="22">
        <v>178</v>
      </c>
      <c r="B179" s="23">
        <v>41922.765656921292</v>
      </c>
      <c r="C179" s="29" t="s">
        <v>1588</v>
      </c>
      <c r="D179" s="33">
        <v>1</v>
      </c>
      <c r="E179" s="25">
        <v>239625</v>
      </c>
      <c r="F179" s="25">
        <f>INT(E179/100000)</f>
        <v>2</v>
      </c>
      <c r="G179" s="25">
        <f>INT(($E179-100000*F179)/10000)</f>
        <v>3</v>
      </c>
      <c r="H179" s="25">
        <f>INT(($E179-100000*F179-10000*G179)/1000)</f>
        <v>9</v>
      </c>
      <c r="I179" s="25">
        <f>INT(($E179-100000*$F179-10000*$G179-1000*$H179)/100)</f>
        <v>6</v>
      </c>
      <c r="J179" s="25">
        <f>INT(($E179-100000*$F179-10000*$G179-1000*$H179-100*$I179)/10)</f>
        <v>2</v>
      </c>
      <c r="K179" s="25">
        <f>INT(($E179-100000*$F179-10000*$G179-1000*$H179-100*$I179-10*$J179))</f>
        <v>5</v>
      </c>
      <c r="L179" s="26">
        <v>2</v>
      </c>
      <c r="M179" s="24" t="s">
        <v>1595</v>
      </c>
      <c r="N179" s="28">
        <f>IF(ISERROR(FIND("larger than the sound intensity level",M179,1)),0,-1)</f>
        <v>-1</v>
      </c>
      <c r="O179" s="28">
        <f>IF(ISERROR(FIND("are always equal",$M179,1)),0,-1)</f>
        <v>0</v>
      </c>
      <c r="P179" s="28">
        <f>IF(ISERROR(FIND("is always smaller or equal than the sound energy density level",$M179,1)),0,1)</f>
        <v>1</v>
      </c>
      <c r="Q179" s="28">
        <f>IF(ISERROR(FIND("is the energetic average beween",$M179,1)),0,1)</f>
        <v>0</v>
      </c>
      <c r="R179" s="28">
        <f>IF(ISERROR(FIND("is constant (340 m/s)",$M179,1)),0,-1)</f>
        <v>0</v>
      </c>
      <c r="S179" s="28">
        <f>IF(ISERROR(FIND("is proportional to the temperature",$M179,1)),0,-1)</f>
        <v>-1</v>
      </c>
      <c r="T179" s="28">
        <f>IF(ISERROR(FIND("is proportional to the square root ",$M179,1)),0,1)</f>
        <v>0</v>
      </c>
      <c r="U179" s="28">
        <f>IF(ISERROR(FIND("depends on the sound level",$M179,1)),0,-1)</f>
        <v>0</v>
      </c>
      <c r="V179" s="26">
        <f>SUM(N179:U179)</f>
        <v>-1</v>
      </c>
      <c r="W179" s="24" t="s">
        <v>1594</v>
      </c>
      <c r="X179" s="28">
        <f>IF(ISERROR(FIND("power level doubles",$W179,1)),0,-1)</f>
        <v>0</v>
      </c>
      <c r="Y179" s="28">
        <f>IF(ISERROR(FIND("power level increases by 6 dB",$W179,1)),0,-1)</f>
        <v>0</v>
      </c>
      <c r="Z179" s="28">
        <f>IF(ISERROR(FIND("power level increases by 3 dB",$W179,1)),0,1)</f>
        <v>1</v>
      </c>
      <c r="AA179" s="28">
        <f>IF(ISERROR(FIND("by the listener doubles",$W179,1)),0,-1)</f>
        <v>0</v>
      </c>
      <c r="AB179" s="28">
        <f>IF(ISERROR(FIND("by a factor 1.41",$W179,1)),0,1)</f>
        <v>0</v>
      </c>
      <c r="AC179" s="26">
        <f>SUM(X179:AB179)</f>
        <v>1</v>
      </c>
      <c r="AD179" s="25" t="s">
        <v>1596</v>
      </c>
      <c r="AE179" s="26">
        <f>IF(EXACT(AD179,"25 dB"),1,IF(AD179="",0,-1))</f>
        <v>1</v>
      </c>
      <c r="AF179" s="24" t="s">
        <v>1589</v>
      </c>
      <c r="AG179" s="26">
        <f>IF(EXACT(AF179,"2 Pa"),1,IF(AF179="",0,-1))</f>
        <v>1</v>
      </c>
      <c r="AH179" s="24">
        <v>112.04</v>
      </c>
      <c r="AI179" s="30">
        <f>20*LOG10((3+K179)/0.00002)</f>
        <v>112.04119982655925</v>
      </c>
      <c r="AJ179" s="26">
        <f>IF(AH179="",0,IF(EXACT(RIGHT(AH179,2),"dB"),IF(ABS(VALUE(LEFT(AH179,FIND(" ",AH179,1)))-AI179)&lt;=0.5,1,-1),-1))</f>
        <v>-1</v>
      </c>
      <c r="AK179" s="29" t="s">
        <v>1590</v>
      </c>
      <c r="AL179" s="30">
        <f>10*LOG10(10^((80+J179)/10)+10^((78+I179)/10))</f>
        <v>86.1244260279434</v>
      </c>
      <c r="AM179" s="26">
        <v>-1</v>
      </c>
      <c r="AN179" s="24" t="s">
        <v>1591</v>
      </c>
      <c r="AO179" s="28" t="str">
        <f>TEXT(78+K179-16.1,"0.0")</f>
        <v>66.9</v>
      </c>
      <c r="AP179" s="26">
        <f>IF(AN179="",0,IF(EXACT(RIGHT(AN179,5),"dB(A)"),IF(ABS(VALUE(LEFT(AN179,FIND(" ",AN179,1)))-AO179)&lt;=0.5,1,-1),-1))</f>
        <v>-1</v>
      </c>
      <c r="AQ179" s="24" t="s">
        <v>1592</v>
      </c>
      <c r="AR179" s="28">
        <f>60+I179-0.5</f>
        <v>65.5</v>
      </c>
      <c r="AS179" s="26">
        <f>IF(AQ179="",0,IF(EXACT(RIGHT(AQ179,5),"dB(A)"),IF(ABS(VALUE(LEFT(AQ179,FIND(" ",AQ179,1)))-AR179)&lt;=0.5,1,-1),-1))</f>
        <v>-1</v>
      </c>
      <c r="AT179" s="24" t="s">
        <v>1593</v>
      </c>
      <c r="AU179" s="31">
        <f>0.00002*10^((80+J179)/20)</f>
        <v>0.25178508235883346</v>
      </c>
      <c r="AV179" s="31">
        <f>AU179/400</f>
        <v>6.2946270589708364E-4</v>
      </c>
      <c r="AW179" s="31">
        <f>AU179*AV179</f>
        <v>1.5848931924611136E-4</v>
      </c>
      <c r="AX179" s="31">
        <f>AW179/340</f>
        <v>4.6614505660620987E-7</v>
      </c>
      <c r="AY179" s="26">
        <f>IF(AT179="",0,-1)</f>
        <v>-1</v>
      </c>
      <c r="AZ179" s="32">
        <f>L179+V179+AC179+AE179+AG179+AJ179+AM179+AP179+AS179+AY179</f>
        <v>-1</v>
      </c>
    </row>
    <row r="180" spans="1:52" ht="15.75" customHeight="1">
      <c r="A180" s="22">
        <v>179</v>
      </c>
      <c r="B180" s="23">
        <v>41922.879822905088</v>
      </c>
      <c r="C180" s="39" t="s">
        <v>1783</v>
      </c>
      <c r="D180" s="40">
        <v>1</v>
      </c>
      <c r="E180" s="25">
        <v>241023</v>
      </c>
      <c r="F180" s="25">
        <f>INT(E180/100000)</f>
        <v>2</v>
      </c>
      <c r="G180" s="25">
        <f>INT(($E180-100000*F180)/10000)</f>
        <v>4</v>
      </c>
      <c r="H180" s="25">
        <f>INT(($E180-100000*F180-10000*G180)/1000)</f>
        <v>1</v>
      </c>
      <c r="I180" s="25">
        <f>INT(($E180-100000*$F180-10000*$G180-1000*$H180)/100)</f>
        <v>0</v>
      </c>
      <c r="J180" s="25">
        <f>INT(($E180-100000*$F180-10000*$G180-1000*$H180-100*$I180)/10)</f>
        <v>2</v>
      </c>
      <c r="K180" s="25">
        <f>INT(($E180-100000*$F180-10000*$G180-1000*$H180-100*$I180-10*$J180))</f>
        <v>3</v>
      </c>
      <c r="L180" s="26">
        <v>0</v>
      </c>
      <c r="M180" s="24" t="s">
        <v>1789</v>
      </c>
      <c r="N180" s="28">
        <f>IF(ISERROR(FIND("larger than the sound intensity level",M180,1)),0,-1)</f>
        <v>-1</v>
      </c>
      <c r="O180" s="28">
        <f>IF(ISERROR(FIND("are always equal",$M180,1)),0,-1)</f>
        <v>0</v>
      </c>
      <c r="P180" s="28">
        <f>IF(ISERROR(FIND("is always smaller or equal than the sound energy density level",$M180,1)),0,1)</f>
        <v>1</v>
      </c>
      <c r="Q180" s="28">
        <f>IF(ISERROR(FIND("is the energetic average beween",$M180,1)),0,1)</f>
        <v>0</v>
      </c>
      <c r="R180" s="28">
        <f>IF(ISERROR(FIND("is constant (340 m/s)",$M180,1)),0,-1)</f>
        <v>0</v>
      </c>
      <c r="S180" s="28">
        <f>IF(ISERROR(FIND("is proportional to the temperature",$M180,1)),0,-1)</f>
        <v>-1</v>
      </c>
      <c r="T180" s="28">
        <f>IF(ISERROR(FIND("is proportional to the square root ",$M180,1)),0,1)</f>
        <v>0</v>
      </c>
      <c r="U180" s="28">
        <f>IF(ISERROR(FIND("depends on the sound level",$M180,1)),0,-1)</f>
        <v>0</v>
      </c>
      <c r="V180" s="26">
        <f>SUM(N180:U180)</f>
        <v>-1</v>
      </c>
      <c r="W180" s="24" t="s">
        <v>1788</v>
      </c>
      <c r="X180" s="28">
        <f>IF(ISERROR(FIND("power level doubles",$W180,1)),0,-1)</f>
        <v>0</v>
      </c>
      <c r="Y180" s="28">
        <f>IF(ISERROR(FIND("power level increases by 6 dB",$W180,1)),0,-1)</f>
        <v>0</v>
      </c>
      <c r="Z180" s="28">
        <f>IF(ISERROR(FIND("power level increases by 3 dB",$W180,1)),0,1)</f>
        <v>1</v>
      </c>
      <c r="AA180" s="28">
        <f>IF(ISERROR(FIND("by the listener doubles",$W180,1)),0,-1)</f>
        <v>0</v>
      </c>
      <c r="AB180" s="28">
        <f>IF(ISERROR(FIND("by a factor 1.41",$W180,1)),0,1)</f>
        <v>0</v>
      </c>
      <c r="AC180" s="26">
        <f>SUM(X180:AB180)</f>
        <v>1</v>
      </c>
      <c r="AD180" s="25" t="s">
        <v>1790</v>
      </c>
      <c r="AE180" s="26">
        <f>IF(EXACT(AD180,"25 dB"),1,IF(AD180="",0,-1))</f>
        <v>1</v>
      </c>
      <c r="AF180" s="24" t="s">
        <v>1784</v>
      </c>
      <c r="AG180" s="26">
        <f>IF(EXACT(AF180,"2 Pa"),1,IF(AF180="",0,-1))</f>
        <v>1</v>
      </c>
      <c r="AH180" s="24" t="s">
        <v>1785</v>
      </c>
      <c r="AI180" s="30">
        <f>20*LOG10((3+K180)/0.00002)</f>
        <v>109.54242509439325</v>
      </c>
      <c r="AJ180" s="26">
        <f>IF(AH180="",0,IF(EXACT(RIGHT(AH180,2),"dB"),IF(ABS(VALUE(LEFT(AH180,FIND(" ",AH180,1)))-AI180)&lt;=0.5,1,-1),-1))</f>
        <v>-1</v>
      </c>
      <c r="AK180" s="24" t="s">
        <v>1786</v>
      </c>
      <c r="AL180" s="30">
        <f>10*LOG10(10^((80+J180)/10)+10^((78+I180)/10))</f>
        <v>83.455404631092932</v>
      </c>
      <c r="AM180" s="26">
        <f>IF(AK180="",0,IF(EXACT(RIGHT(AK180,2),"dB"),IF(ABS(VALUE(LEFT(AK180,FIND(" ",AK180,1)))-AL180)&lt;=0.5,1,-1),-1))</f>
        <v>-1</v>
      </c>
      <c r="AN180" s="24" t="s">
        <v>1787</v>
      </c>
      <c r="AO180" s="28" t="str">
        <f>TEXT(78+K180-16.1,"0.0")</f>
        <v>64.9</v>
      </c>
      <c r="AP180" s="26">
        <f>IF(AN180="",0,IF(EXACT(RIGHT(AN180,5),"dB(A)"),IF(ABS(VALUE(LEFT(AN180,FIND(" ",AN180,1)))-AO180)&lt;=0.5,1,-1),-1))</f>
        <v>-1</v>
      </c>
      <c r="AQ180" s="31"/>
      <c r="AR180" s="28">
        <f>60+I180-0.5</f>
        <v>59.5</v>
      </c>
      <c r="AS180" s="26">
        <f>IF(AQ180="",0,IF(EXACT(RIGHT(AQ180,5),"dB(A)"),IF(ABS(VALUE(LEFT(AQ180,FIND(" ",AQ180,1)))-AR180)&lt;=0.5,1,-1),-1))</f>
        <v>0</v>
      </c>
      <c r="AT180" s="31"/>
      <c r="AU180" s="31">
        <f>0.00002*10^((80+J180)/20)</f>
        <v>0.25178508235883346</v>
      </c>
      <c r="AV180" s="31">
        <f>AU180/400</f>
        <v>6.2946270589708364E-4</v>
      </c>
      <c r="AW180" s="31">
        <f>AU180*AV180</f>
        <v>1.5848931924611136E-4</v>
      </c>
      <c r="AX180" s="31">
        <f>AW180/340</f>
        <v>4.6614505660620987E-7</v>
      </c>
      <c r="AY180" s="26">
        <f>IF(AT180="",0,-1)</f>
        <v>0</v>
      </c>
      <c r="AZ180" s="32">
        <f>L180+V180+AC180+AE180+AG180+AJ180+AM180+AP180+AS180+AY180</f>
        <v>-1</v>
      </c>
    </row>
    <row r="181" spans="1:52" ht="15.75" customHeight="1">
      <c r="A181" s="22">
        <v>180</v>
      </c>
      <c r="B181" s="23">
        <v>41922.884658437499</v>
      </c>
      <c r="C181" s="39" t="s">
        <v>1837</v>
      </c>
      <c r="D181" s="40">
        <v>1</v>
      </c>
      <c r="E181" s="25">
        <v>242664</v>
      </c>
      <c r="F181" s="25">
        <f>INT(E181/100000)</f>
        <v>2</v>
      </c>
      <c r="G181" s="25">
        <f>INT(($E181-100000*F181)/10000)</f>
        <v>4</v>
      </c>
      <c r="H181" s="25">
        <f>INT(($E181-100000*F181-10000*G181)/1000)</f>
        <v>2</v>
      </c>
      <c r="I181" s="25">
        <f>INT(($E181-100000*$F181-10000*$G181-1000*$H181)/100)</f>
        <v>6</v>
      </c>
      <c r="J181" s="25">
        <f>INT(($E181-100000*$F181-10000*$G181-1000*$H181-100*$I181)/10)</f>
        <v>6</v>
      </c>
      <c r="K181" s="25">
        <f>INT(($E181-100000*$F181-10000*$G181-1000*$H181-100*$I181-10*$J181))</f>
        <v>4</v>
      </c>
      <c r="L181" s="26">
        <v>0</v>
      </c>
      <c r="M181" s="24" t="s">
        <v>1845</v>
      </c>
      <c r="N181" s="28">
        <f>IF(ISERROR(FIND("larger than the sound intensity level",M181,1)),0,-1)</f>
        <v>0</v>
      </c>
      <c r="O181" s="28">
        <f>IF(ISERROR(FIND("are always equal",$M181,1)),0,-1)</f>
        <v>-1</v>
      </c>
      <c r="P181" s="28">
        <f>IF(ISERROR(FIND("is always smaller or equal than the sound energy density level",$M181,1)),0,1)</f>
        <v>1</v>
      </c>
      <c r="Q181" s="28">
        <f>IF(ISERROR(FIND("is the energetic average beween",$M181,1)),0,1)</f>
        <v>0</v>
      </c>
      <c r="R181" s="28">
        <f>IF(ISERROR(FIND("is constant (340 m/s)",$M181,1)),0,-1)</f>
        <v>0</v>
      </c>
      <c r="S181" s="28">
        <f>IF(ISERROR(FIND("is proportional to the temperature",$M181,1)),0,-1)</f>
        <v>-1</v>
      </c>
      <c r="T181" s="28">
        <f>IF(ISERROR(FIND("is proportional to the square root ",$M181,1)),0,1)</f>
        <v>0</v>
      </c>
      <c r="U181" s="28">
        <f>IF(ISERROR(FIND("depends on the sound level",$M181,1)),0,-1)</f>
        <v>0</v>
      </c>
      <c r="V181" s="26">
        <f>SUM(N181:U181)</f>
        <v>-1</v>
      </c>
      <c r="W181" s="24" t="s">
        <v>1844</v>
      </c>
      <c r="X181" s="28">
        <f>IF(ISERROR(FIND("power level doubles",$W181,1)),0,-1)</f>
        <v>0</v>
      </c>
      <c r="Y181" s="28">
        <f>IF(ISERROR(FIND("power level increases by 6 dB",$W181,1)),0,-1)</f>
        <v>0</v>
      </c>
      <c r="Z181" s="28">
        <f>IF(ISERROR(FIND("power level increases by 3 dB",$W181,1)),0,1)</f>
        <v>1</v>
      </c>
      <c r="AA181" s="28">
        <f>IF(ISERROR(FIND("by the listener doubles",$W181,1)),0,-1)</f>
        <v>0</v>
      </c>
      <c r="AB181" s="28">
        <f>IF(ISERROR(FIND("by a factor 1.41",$W181,1)),0,1)</f>
        <v>0</v>
      </c>
      <c r="AC181" s="26">
        <f>SUM(X181:AB181)</f>
        <v>1</v>
      </c>
      <c r="AD181" s="25" t="s">
        <v>1846</v>
      </c>
      <c r="AE181" s="26">
        <f>IF(EXACT(AD181,"25 dB"),1,IF(AD181="",0,-1))</f>
        <v>-1</v>
      </c>
      <c r="AF181" s="24" t="s">
        <v>1838</v>
      </c>
      <c r="AG181" s="26">
        <f>IF(EXACT(AF181,"2 Pa"),1,IF(AF181="",0,-1))</f>
        <v>1</v>
      </c>
      <c r="AH181" s="24" t="s">
        <v>1839</v>
      </c>
      <c r="AI181" s="30">
        <f>20*LOG10((3+K181)/0.00002)</f>
        <v>110.88136088700551</v>
      </c>
      <c r="AJ181" s="26">
        <f>IF(AH181="",0,IF(EXACT(RIGHT(AH181,2),"dB"),IF(ABS(VALUE(LEFT(AH181,FIND(" ",AH181,1)))-AI181)&lt;=0.5,1,-1),-1))</f>
        <v>1</v>
      </c>
      <c r="AK181" s="24" t="s">
        <v>1840</v>
      </c>
      <c r="AL181" s="30">
        <f>10*LOG10(10^((80+J181)/10)+10^((78+I181)/10))</f>
        <v>88.1244260279434</v>
      </c>
      <c r="AM181" s="26">
        <f>IF(AK181="",0,IF(EXACT(RIGHT(AK181,2),"dB"),IF(ABS(VALUE(LEFT(AK181,FIND(" ",AK181,1)))-AL181)&lt;=0.5,1,-1),-1))</f>
        <v>-1</v>
      </c>
      <c r="AN181" s="24" t="s">
        <v>1841</v>
      </c>
      <c r="AO181" s="28" t="str">
        <f>TEXT(78+K181-16.1,"0.0")</f>
        <v>65.9</v>
      </c>
      <c r="AP181" s="26">
        <f>IF(AN181="",0,IF(EXACT(RIGHT(AN181,5),"dB(A)"),IF(ABS(VALUE(LEFT(AN181,FIND(" ",AN181,1)))-AO181)&lt;=0.5,1,-1),-1))</f>
        <v>1</v>
      </c>
      <c r="AQ181" s="24" t="s">
        <v>1842</v>
      </c>
      <c r="AR181" s="28">
        <f>60+I181-0.5</f>
        <v>65.5</v>
      </c>
      <c r="AS181" s="26">
        <f>IF(AQ181="",0,IF(EXACT(RIGHT(AQ181,5),"dB(A)"),IF(ABS(VALUE(LEFT(AQ181,FIND(" ",AQ181,1)))-AR181)&lt;=0.5,1,-1),-1))</f>
        <v>-1</v>
      </c>
      <c r="AT181" s="24" t="s">
        <v>1843</v>
      </c>
      <c r="AU181" s="31">
        <f>0.00002*10^((80+J181)/20)</f>
        <v>0.39905246299377589</v>
      </c>
      <c r="AV181" s="31">
        <f>AU181/400</f>
        <v>9.9763115748443968E-4</v>
      </c>
      <c r="AW181" s="31">
        <f>AU181*AV181</f>
        <v>3.9810717055349719E-4</v>
      </c>
      <c r="AX181" s="31">
        <f>AW181/340</f>
        <v>1.1709034428044036E-6</v>
      </c>
      <c r="AY181" s="26">
        <f>IF(AT181="",0,-1)</f>
        <v>-1</v>
      </c>
      <c r="AZ181" s="32">
        <f>L181+V181+AC181+AE181+AG181+AJ181+AM181+AP181+AS181+AY181</f>
        <v>-1</v>
      </c>
    </row>
    <row r="182" spans="1:52" ht="15.75" customHeight="1">
      <c r="A182" s="22">
        <v>181</v>
      </c>
      <c r="B182" s="23">
        <v>41922.886309942129</v>
      </c>
      <c r="C182" s="39" t="s">
        <v>1856</v>
      </c>
      <c r="D182" s="40">
        <v>1</v>
      </c>
      <c r="E182" s="25">
        <v>250308</v>
      </c>
      <c r="F182" s="25">
        <f>INT(E182/100000)</f>
        <v>2</v>
      </c>
      <c r="G182" s="25">
        <f>INT(($E182-100000*F182)/10000)</f>
        <v>5</v>
      </c>
      <c r="H182" s="25">
        <f>INT(($E182-100000*F182-10000*G182)/1000)</f>
        <v>0</v>
      </c>
      <c r="I182" s="25">
        <f>INT(($E182-100000*$F182-10000*$G182-1000*$H182)/100)</f>
        <v>3</v>
      </c>
      <c r="J182" s="25">
        <f>INT(($E182-100000*$F182-10000*$G182-1000*$H182-100*$I182)/10)</f>
        <v>0</v>
      </c>
      <c r="K182" s="25">
        <f>INT(($E182-100000*$F182-10000*$G182-1000*$H182-100*$I182-10*$J182))</f>
        <v>8</v>
      </c>
      <c r="L182" s="26">
        <v>0</v>
      </c>
      <c r="M182" s="24" t="s">
        <v>1862</v>
      </c>
      <c r="N182" s="28">
        <f>IF(ISERROR(FIND("larger than the sound intensity level",M182,1)),0,-1)</f>
        <v>-1</v>
      </c>
      <c r="O182" s="28">
        <f>IF(ISERROR(FIND("are always equal",$M182,1)),0,-1)</f>
        <v>0</v>
      </c>
      <c r="P182" s="28">
        <f>IF(ISERROR(FIND("is always smaller or equal than the sound energy density level",$M182,1)),0,1)</f>
        <v>1</v>
      </c>
      <c r="Q182" s="28">
        <f>IF(ISERROR(FIND("is the energetic average beween",$M182,1)),0,1)</f>
        <v>0</v>
      </c>
      <c r="R182" s="28">
        <f>IF(ISERROR(FIND("is constant (340 m/s)",$M182,1)),0,-1)</f>
        <v>0</v>
      </c>
      <c r="S182" s="28">
        <f>IF(ISERROR(FIND("is proportional to the temperature",$M182,1)),0,-1)</f>
        <v>-1</v>
      </c>
      <c r="T182" s="28">
        <f>IF(ISERROR(FIND("is proportional to the square root ",$M182,1)),0,1)</f>
        <v>0</v>
      </c>
      <c r="U182" s="28">
        <f>IF(ISERROR(FIND("depends on the sound level",$M182,1)),0,-1)</f>
        <v>0</v>
      </c>
      <c r="V182" s="26">
        <f>SUM(N182:U182)</f>
        <v>-1</v>
      </c>
      <c r="W182" s="24" t="s">
        <v>1861</v>
      </c>
      <c r="X182" s="28">
        <f>IF(ISERROR(FIND("power level doubles",$W182,1)),0,-1)</f>
        <v>0</v>
      </c>
      <c r="Y182" s="28">
        <f>IF(ISERROR(FIND("power level increases by 6 dB",$W182,1)),0,-1)</f>
        <v>0</v>
      </c>
      <c r="Z182" s="28">
        <f>IF(ISERROR(FIND("power level increases by 3 dB",$W182,1)),0,1)</f>
        <v>1</v>
      </c>
      <c r="AA182" s="28">
        <f>IF(ISERROR(FIND("by the listener doubles",$W182,1)),0,-1)</f>
        <v>0</v>
      </c>
      <c r="AB182" s="28">
        <f>IF(ISERROR(FIND("by a factor 1.41",$W182,1)),0,1)</f>
        <v>0</v>
      </c>
      <c r="AC182" s="26">
        <f>SUM(X182:AB182)</f>
        <v>1</v>
      </c>
      <c r="AD182" s="25" t="s">
        <v>1863</v>
      </c>
      <c r="AE182" s="26">
        <f>IF(EXACT(AD182,"25 dB"),1,IF(AD182="",0,-1))</f>
        <v>-1</v>
      </c>
      <c r="AF182" s="24" t="s">
        <v>1857</v>
      </c>
      <c r="AG182" s="26">
        <f>IF(EXACT(AF182,"2 Pa"),1,IF(AF182="",0,-1))</f>
        <v>1</v>
      </c>
      <c r="AH182" s="24" t="s">
        <v>1858</v>
      </c>
      <c r="AI182" s="30">
        <f>20*LOG10((3+K182)/0.00002)</f>
        <v>114.80725378988488</v>
      </c>
      <c r="AJ182" s="26">
        <f>IF(AH182="",0,IF(EXACT(RIGHT(AH182,2),"dB"),IF(ABS(VALUE(LEFT(AH182,FIND(" ",AH182,1)))-AI182)&lt;=0.5,1,-1),-1))</f>
        <v>-1</v>
      </c>
      <c r="AK182" s="24" t="s">
        <v>1859</v>
      </c>
      <c r="AL182" s="30">
        <f>10*LOG10(10^((80+J182)/10)+10^((78+I182)/10))</f>
        <v>83.539018910438671</v>
      </c>
      <c r="AM182" s="26">
        <f>IF(AK182="",0,IF(EXACT(RIGHT(AK182,2),"dB"),IF(ABS(VALUE(LEFT(AK182,FIND(" ",AK182,1)))-AL182)&lt;=0.5,1,-1),-1))</f>
        <v>1</v>
      </c>
      <c r="AN182" s="31"/>
      <c r="AO182" s="28" t="str">
        <f>TEXT(78+K182-16.1,"0.0")</f>
        <v>69.9</v>
      </c>
      <c r="AP182" s="26">
        <f>IF(AN182="",0,IF(EXACT(RIGHT(AN182,5),"dB(A)"),IF(ABS(VALUE(LEFT(AN182,FIND(" ",AN182,1)))-AO182)&lt;=0.5,1,-1),-1))</f>
        <v>0</v>
      </c>
      <c r="AQ182" s="31"/>
      <c r="AR182" s="28">
        <f>60+I182-0.5</f>
        <v>62.5</v>
      </c>
      <c r="AS182" s="26">
        <f>IF(AQ182="",0,IF(EXACT(RIGHT(AQ182,5),"dB(A)"),IF(ABS(VALUE(LEFT(AQ182,FIND(" ",AQ182,1)))-AR182)&lt;=0.5,1,-1),-1))</f>
        <v>0</v>
      </c>
      <c r="AT182" s="24" t="s">
        <v>1860</v>
      </c>
      <c r="AU182" s="31">
        <f>0.00002*10^((80+J182)/20)</f>
        <v>0.2</v>
      </c>
      <c r="AV182" s="31">
        <f>AU182/400</f>
        <v>5.0000000000000001E-4</v>
      </c>
      <c r="AW182" s="31">
        <f>AU182*AV182</f>
        <v>1E-4</v>
      </c>
      <c r="AX182" s="31">
        <f>AW182/340</f>
        <v>2.9411764705882356E-7</v>
      </c>
      <c r="AY182" s="26">
        <f>IF(AT182="",0,-1)</f>
        <v>-1</v>
      </c>
      <c r="AZ182" s="32">
        <f>L182+V182+AC182+AE182+AG182+AJ182+AM182+AP182+AS182+AY182</f>
        <v>-1</v>
      </c>
    </row>
    <row r="183" spans="1:52" ht="15.75" customHeight="1">
      <c r="A183" s="22">
        <v>182</v>
      </c>
      <c r="B183" s="23">
        <v>41922.750006168979</v>
      </c>
      <c r="C183" s="29" t="s">
        <v>140</v>
      </c>
      <c r="D183" s="33">
        <v>1</v>
      </c>
      <c r="E183" s="25">
        <v>246799</v>
      </c>
      <c r="F183" s="25">
        <f>INT(E183/100000)</f>
        <v>2</v>
      </c>
      <c r="G183" s="25">
        <f>INT(($E183-100000*F183)/10000)</f>
        <v>4</v>
      </c>
      <c r="H183" s="25">
        <f>INT(($E183-100000*F183-10000*G183)/1000)</f>
        <v>6</v>
      </c>
      <c r="I183" s="25">
        <f>INT(($E183-100000*$F183-10000*$G183-1000*$H183)/100)</f>
        <v>7</v>
      </c>
      <c r="J183" s="25">
        <f>INT(($E183-100000*$F183-10000*$G183-1000*$H183-100*$I183)/10)</f>
        <v>9</v>
      </c>
      <c r="K183" s="25">
        <f>INT(($E183-100000*$F183-10000*$G183-1000*$H183-100*$I183-10*$J183))</f>
        <v>9</v>
      </c>
      <c r="L183" s="26">
        <v>2</v>
      </c>
      <c r="M183" s="24" t="s">
        <v>146</v>
      </c>
      <c r="N183" s="28">
        <f>IF(ISERROR(FIND("larger than the sound intensity level",M183,1)),0,-1)</f>
        <v>-1</v>
      </c>
      <c r="O183" s="28">
        <f>IF(ISERROR(FIND("are always equal",$M183,1)),0,-1)</f>
        <v>0</v>
      </c>
      <c r="P183" s="28">
        <f>IF(ISERROR(FIND("is always smaller or equal than the sound energy density level",$M183,1)),0,1)</f>
        <v>0</v>
      </c>
      <c r="Q183" s="28">
        <f>IF(ISERROR(FIND("is the energetic average beween",$M183,1)),0,1)</f>
        <v>1</v>
      </c>
      <c r="R183" s="28">
        <f>IF(ISERROR(FIND("is constant (340 m/s)",$M183,1)),0,-1)</f>
        <v>0</v>
      </c>
      <c r="S183" s="28">
        <f>IF(ISERROR(FIND("is proportional to the temperature",$M183,1)),0,-1)</f>
        <v>-1</v>
      </c>
      <c r="T183" s="28">
        <f>IF(ISERROR(FIND("is proportional to the square root ",$M183,1)),0,1)</f>
        <v>0</v>
      </c>
      <c r="U183" s="28">
        <f>IF(ISERROR(FIND("depends on the sound level",$M183,1)),0,-1)</f>
        <v>0</v>
      </c>
      <c r="V183" s="26">
        <f>SUM(N183:U183)</f>
        <v>-1</v>
      </c>
      <c r="W183" s="24" t="s">
        <v>145</v>
      </c>
      <c r="X183" s="28">
        <f>IF(ISERROR(FIND("power level doubles",$W183,1)),0,-1)</f>
        <v>0</v>
      </c>
      <c r="Y183" s="28">
        <f>IF(ISERROR(FIND("power level increases by 6 dB",$W183,1)),0,-1)</f>
        <v>0</v>
      </c>
      <c r="Z183" s="28">
        <f>IF(ISERROR(FIND("power level increases by 3 dB",$W183,1)),0,1)</f>
        <v>1</v>
      </c>
      <c r="AA183" s="28">
        <f>IF(ISERROR(FIND("by the listener doubles",$W183,1)),0,-1)</f>
        <v>-1</v>
      </c>
      <c r="AB183" s="28">
        <f>IF(ISERROR(FIND("by a factor 1.41",$W183,1)),0,1)</f>
        <v>0</v>
      </c>
      <c r="AC183" s="26">
        <f>SUM(X183:AB183)</f>
        <v>0</v>
      </c>
      <c r="AD183" s="25" t="s">
        <v>147</v>
      </c>
      <c r="AE183" s="26">
        <f>IF(EXACT(AD183,"25 dB"),1,IF(AD183="",0,-1))</f>
        <v>-1</v>
      </c>
      <c r="AF183" s="29">
        <v>2</v>
      </c>
      <c r="AG183" s="26">
        <f>IF(EXACT(AF183,"2 Pa"),1,IF(AF183="",0,-1))</f>
        <v>-1</v>
      </c>
      <c r="AH183" s="24" t="s">
        <v>141</v>
      </c>
      <c r="AI183" s="30">
        <f>20*LOG10((3+K183)/0.00002)</f>
        <v>115.56302500767288</v>
      </c>
      <c r="AJ183" s="26">
        <f>IF(AH183="",0,IF(EXACT(RIGHT(AH183,2),"dB"),IF(ABS(VALUE(LEFT(AH183,FIND(" ",AH183,1)))-AI183)&lt;=0.5,1,-1),-1))</f>
        <v>1</v>
      </c>
      <c r="AK183" s="24" t="s">
        <v>142</v>
      </c>
      <c r="AL183" s="30">
        <f>10*LOG10(10^((80+J183)/10)+10^((78+I183)/10))</f>
        <v>90.455404631092961</v>
      </c>
      <c r="AM183" s="26">
        <f>IF(AK183="",0,IF(EXACT(RIGHT(AK183,2),"dB"),IF(ABS(VALUE(LEFT(AK183,FIND(" ",AK183,1)))-AL183)&lt;=0.5,1,-1),-1))</f>
        <v>1</v>
      </c>
      <c r="AN183" s="24">
        <v>87</v>
      </c>
      <c r="AO183" s="28" t="str">
        <f>TEXT(78+K183-16.1,"0.0")</f>
        <v>70.9</v>
      </c>
      <c r="AP183" s="26">
        <f>IF(AN183="",0,IF(EXACT(RIGHT(AN183,5),"dB(A)"),IF(ABS(VALUE(LEFT(AN183,FIND(" ",AN183,1)))-AO183)&lt;=0.5,1,-1),-1))</f>
        <v>-1</v>
      </c>
      <c r="AQ183" s="24" t="s">
        <v>143</v>
      </c>
      <c r="AR183" s="28">
        <f>60+I183-0.5</f>
        <v>66.5</v>
      </c>
      <c r="AS183" s="26">
        <f>IF(AQ183="",0,IF(EXACT(RIGHT(AQ183,5),"dB(A)"),IF(ABS(VALUE(LEFT(AQ183,FIND(" ",AQ183,1)))-AR183)&lt;=0.5,1,-1),-1))</f>
        <v>-1</v>
      </c>
      <c r="AT183" s="24" t="s">
        <v>144</v>
      </c>
      <c r="AU183" s="31">
        <f>0.00002*10^((80+J183)/20)</f>
        <v>0.56367658625289196</v>
      </c>
      <c r="AV183" s="31">
        <f>AU183/400</f>
        <v>1.40919146563223E-3</v>
      </c>
      <c r="AW183" s="31">
        <f>AU183*AV183</f>
        <v>7.9432823472428489E-4</v>
      </c>
      <c r="AX183" s="31">
        <f>AW183/340</f>
        <v>2.3362595138949555E-6</v>
      </c>
      <c r="AY183" s="26">
        <f>IF(AT183="",0,-1)</f>
        <v>-1</v>
      </c>
      <c r="AZ183" s="32">
        <f>L183+V183+AC183+AE183+AG183+AJ183+AM183+AP183+AS183+AY183</f>
        <v>-2</v>
      </c>
    </row>
    <row r="184" spans="1:52" ht="15.75" customHeight="1">
      <c r="A184" s="22">
        <v>183</v>
      </c>
      <c r="B184" s="23">
        <v>41922.751075231485</v>
      </c>
      <c r="C184" s="29" t="s">
        <v>289</v>
      </c>
      <c r="D184" s="33">
        <v>1</v>
      </c>
      <c r="E184" s="25">
        <v>243207</v>
      </c>
      <c r="F184" s="25">
        <f>INT(E184/100000)</f>
        <v>2</v>
      </c>
      <c r="G184" s="25">
        <f>INT(($E184-100000*F184)/10000)</f>
        <v>4</v>
      </c>
      <c r="H184" s="25">
        <f>INT(($E184-100000*F184-10000*G184)/1000)</f>
        <v>3</v>
      </c>
      <c r="I184" s="25">
        <f>INT(($E184-100000*$F184-10000*$G184-1000*$H184)/100)</f>
        <v>2</v>
      </c>
      <c r="J184" s="25">
        <f>INT(($E184-100000*$F184-10000*$G184-1000*$H184-100*$I184)/10)</f>
        <v>0</v>
      </c>
      <c r="K184" s="25">
        <f>INT(($E184-100000*$F184-10000*$G184-1000*$H184-100*$I184-10*$J184))</f>
        <v>7</v>
      </c>
      <c r="L184" s="26">
        <v>2</v>
      </c>
      <c r="M184" s="24" t="s">
        <v>297</v>
      </c>
      <c r="N184" s="28">
        <f>IF(ISERROR(FIND("larger than the sound intensity level",M184,1)),0,-1)</f>
        <v>0</v>
      </c>
      <c r="O184" s="28">
        <f>IF(ISERROR(FIND("are always equal",$M184,1)),0,-1)</f>
        <v>-1</v>
      </c>
      <c r="P184" s="28">
        <f>IF(ISERROR(FIND("is always smaller or equal than the sound energy density level",$M184,1)),0,1)</f>
        <v>1</v>
      </c>
      <c r="Q184" s="28">
        <f>IF(ISERROR(FIND("is the energetic average beween",$M184,1)),0,1)</f>
        <v>0</v>
      </c>
      <c r="R184" s="28">
        <f>IF(ISERROR(FIND("is constant (340 m/s)",$M184,1)),0,-1)</f>
        <v>-1</v>
      </c>
      <c r="S184" s="28">
        <f>IF(ISERROR(FIND("is proportional to the temperature",$M184,1)),0,-1)</f>
        <v>-1</v>
      </c>
      <c r="T184" s="28">
        <f>IF(ISERROR(FIND("is proportional to the square root ",$M184,1)),0,1)</f>
        <v>0</v>
      </c>
      <c r="U184" s="28">
        <f>IF(ISERROR(FIND("depends on the sound level",$M184,1)),0,-1)</f>
        <v>0</v>
      </c>
      <c r="V184" s="26">
        <f>SUM(N184:U184)</f>
        <v>-2</v>
      </c>
      <c r="W184" s="24" t="s">
        <v>296</v>
      </c>
      <c r="X184" s="28">
        <f>IF(ISERROR(FIND("power level doubles",$W184,1)),0,-1)</f>
        <v>0</v>
      </c>
      <c r="Y184" s="28">
        <f>IF(ISERROR(FIND("power level increases by 6 dB",$W184,1)),0,-1)</f>
        <v>0</v>
      </c>
      <c r="Z184" s="28">
        <f>IF(ISERROR(FIND("power level increases by 3 dB",$W184,1)),0,1)</f>
        <v>1</v>
      </c>
      <c r="AA184" s="28">
        <f>IF(ISERROR(FIND("by the listener doubles",$W184,1)),0,-1)</f>
        <v>0</v>
      </c>
      <c r="AB184" s="28">
        <f>IF(ISERROR(FIND("by a factor 1.41",$W184,1)),0,1)</f>
        <v>0</v>
      </c>
      <c r="AC184" s="26">
        <f>SUM(X184:AB184)</f>
        <v>1</v>
      </c>
      <c r="AD184" s="25" t="s">
        <v>298</v>
      </c>
      <c r="AE184" s="26">
        <f>IF(EXACT(AD184,"25 dB"),1,IF(AD184="",0,-1))</f>
        <v>1</v>
      </c>
      <c r="AF184" s="29" t="s">
        <v>290</v>
      </c>
      <c r="AG184" s="26">
        <f>IF(EXACT(AF184,"2 Pa"),1,IF(AF184="",0,-1))</f>
        <v>-1</v>
      </c>
      <c r="AH184" s="29" t="s">
        <v>291</v>
      </c>
      <c r="AI184" s="30">
        <f>20*LOG10((3+K184)/0.00002)</f>
        <v>113.97940008672037</v>
      </c>
      <c r="AJ184" s="26">
        <f>IF(AH184="",0,IF(EXACT(RIGHT(AH184,2),"dB"),IF(ABS(VALUE(LEFT(AH184,FIND(" ",AH184,1)))-AI184)&lt;=0.5,1,-1),-1))</f>
        <v>-1</v>
      </c>
      <c r="AK184" s="24" t="s">
        <v>292</v>
      </c>
      <c r="AL184" s="30">
        <f>10*LOG10(10^((80+J184)/10)+10^((78+I184)/10))</f>
        <v>83.010299956639813</v>
      </c>
      <c r="AM184" s="26">
        <f>IF(AK184="",0,IF(EXACT(RIGHT(AK184,2),"dB"),IF(ABS(VALUE(LEFT(AK184,FIND(" ",AK184,1)))-AL184)&lt;=0.5,1,-1),-1))</f>
        <v>-1</v>
      </c>
      <c r="AN184" s="24" t="s">
        <v>293</v>
      </c>
      <c r="AO184" s="28" t="str">
        <f>TEXT(78+K184-16.1,"0.0")</f>
        <v>68.9</v>
      </c>
      <c r="AP184" s="26">
        <f>IF(AN184="",0,IF(EXACT(RIGHT(AN184,5),"dB(A)"),IF(ABS(VALUE(LEFT(AN184,FIND(" ",AN184,1)))-AO184)&lt;=0.5,1,-1),-1))</f>
        <v>-1</v>
      </c>
      <c r="AQ184" s="24" t="s">
        <v>294</v>
      </c>
      <c r="AR184" s="28">
        <f>60+I184-0.5</f>
        <v>61.5</v>
      </c>
      <c r="AS184" s="26">
        <f>IF(AQ184="",0,IF(EXACT(RIGHT(AQ184,5),"dB(A)"),IF(ABS(VALUE(LEFT(AQ184,FIND(" ",AQ184,1)))-AR184)&lt;=0.5,1,-1),-1))</f>
        <v>-1</v>
      </c>
      <c r="AT184" s="24" t="s">
        <v>295</v>
      </c>
      <c r="AU184" s="31">
        <f>0.00002*10^((80+J184)/20)</f>
        <v>0.2</v>
      </c>
      <c r="AV184" s="31">
        <f>AU184/400</f>
        <v>5.0000000000000001E-4</v>
      </c>
      <c r="AW184" s="31">
        <f>AU184*AV184</f>
        <v>1E-4</v>
      </c>
      <c r="AX184" s="31">
        <f>AW184/340</f>
        <v>2.9411764705882356E-7</v>
      </c>
      <c r="AY184" s="26">
        <v>1</v>
      </c>
      <c r="AZ184" s="32">
        <f>L184+V184+AC184+AE184+AG184+AJ184+AM184+AP184+AS184+AY184</f>
        <v>-2</v>
      </c>
    </row>
    <row r="185" spans="1:52" ht="15.75" customHeight="1">
      <c r="A185" s="22">
        <v>184</v>
      </c>
      <c r="B185" s="23">
        <v>41922.752186157406</v>
      </c>
      <c r="C185" s="29" t="s">
        <v>525</v>
      </c>
      <c r="D185" s="33">
        <v>1</v>
      </c>
      <c r="E185" s="25">
        <v>240065</v>
      </c>
      <c r="F185" s="25">
        <f>INT(E185/100000)</f>
        <v>2</v>
      </c>
      <c r="G185" s="25">
        <f>INT(($E185-100000*F185)/10000)</f>
        <v>4</v>
      </c>
      <c r="H185" s="25">
        <f>INT(($E185-100000*F185-10000*G185)/1000)</f>
        <v>0</v>
      </c>
      <c r="I185" s="25">
        <f>INT(($E185-100000*$F185-10000*$G185-1000*$H185)/100)</f>
        <v>0</v>
      </c>
      <c r="J185" s="25">
        <f>INT(($E185-100000*$F185-10000*$G185-1000*$H185-100*$I185)/10)</f>
        <v>6</v>
      </c>
      <c r="K185" s="25">
        <f>INT(($E185-100000*$F185-10000*$G185-1000*$H185-100*$I185-10*$J185))</f>
        <v>5</v>
      </c>
      <c r="L185" s="26">
        <v>2</v>
      </c>
      <c r="M185" s="24" t="s">
        <v>532</v>
      </c>
      <c r="N185" s="28">
        <f>IF(ISERROR(FIND("larger than the sound intensity level",M185,1)),0,-1)</f>
        <v>-1</v>
      </c>
      <c r="O185" s="28">
        <f>IF(ISERROR(FIND("are always equal",$M185,1)),0,-1)</f>
        <v>0</v>
      </c>
      <c r="P185" s="28">
        <f>IF(ISERROR(FIND("is always smaller or equal than the sound energy density level",$M185,1)),0,1)</f>
        <v>1</v>
      </c>
      <c r="Q185" s="28">
        <f>IF(ISERROR(FIND("is the energetic average beween",$M185,1)),0,1)</f>
        <v>0</v>
      </c>
      <c r="R185" s="28">
        <f>IF(ISERROR(FIND("is constant (340 m/s)",$M185,1)),0,-1)</f>
        <v>0</v>
      </c>
      <c r="S185" s="28">
        <f>IF(ISERROR(FIND("is proportional to the temperature",$M185,1)),0,-1)</f>
        <v>-1</v>
      </c>
      <c r="T185" s="28">
        <f>IF(ISERROR(FIND("is proportional to the square root ",$M185,1)),0,1)</f>
        <v>0</v>
      </c>
      <c r="U185" s="28">
        <f>IF(ISERROR(FIND("depends on the sound level",$M185,1)),0,-1)</f>
        <v>0</v>
      </c>
      <c r="V185" s="26">
        <f>SUM(N185:U185)</f>
        <v>-1</v>
      </c>
      <c r="W185" s="24" t="s">
        <v>531</v>
      </c>
      <c r="X185" s="28">
        <f>IF(ISERROR(FIND("power level doubles",$W185,1)),0,-1)</f>
        <v>0</v>
      </c>
      <c r="Y185" s="28">
        <f>IF(ISERROR(FIND("power level increases by 6 dB",$W185,1)),0,-1)</f>
        <v>0</v>
      </c>
      <c r="Z185" s="28">
        <f>IF(ISERROR(FIND("power level increases by 3 dB",$W185,1)),0,1)</f>
        <v>1</v>
      </c>
      <c r="AA185" s="28">
        <f>IF(ISERROR(FIND("by the listener doubles",$W185,1)),0,-1)</f>
        <v>0</v>
      </c>
      <c r="AB185" s="28">
        <f>IF(ISERROR(FIND("by a factor 1.41",$W185,1)),0,1)</f>
        <v>0</v>
      </c>
      <c r="AC185" s="26">
        <f>SUM(X185:AB185)</f>
        <v>1</v>
      </c>
      <c r="AD185" s="25" t="s">
        <v>533</v>
      </c>
      <c r="AE185" s="26">
        <f>IF(EXACT(AD185,"25 dB"),1,IF(AD185="",0,-1))</f>
        <v>-1</v>
      </c>
      <c r="AF185" s="24" t="s">
        <v>526</v>
      </c>
      <c r="AG185" s="26">
        <f>IF(EXACT(AF185,"2 Pa"),1,IF(AF185="",0,-1))</f>
        <v>1</v>
      </c>
      <c r="AH185" s="29" t="s">
        <v>527</v>
      </c>
      <c r="AI185" s="30">
        <f>20*LOG10((3+K185)/0.00002)</f>
        <v>112.04119982655925</v>
      </c>
      <c r="AJ185" s="26">
        <f>IF(AH185="",0,IF(EXACT(RIGHT(AH185,2),"dB"),IF(ABS(VALUE(LEFT(AH185,FIND(" ",AH185,1)))-AI185)&lt;=0.5,1,-1),-1))</f>
        <v>-1</v>
      </c>
      <c r="AK185" s="24" t="s">
        <v>528</v>
      </c>
      <c r="AL185" s="30">
        <f>10*LOG10(10^((80+J185)/10)+10^((78+I185)/10))</f>
        <v>86.638920341433803</v>
      </c>
      <c r="AM185" s="26">
        <f>IF(AK185="",0,IF(EXACT(RIGHT(AK185,2),"dB"),IF(ABS(VALUE(LEFT(AK185,FIND(" ",AK185,1)))-AL185)&lt;=0.5,1,-1),-1))</f>
        <v>-1</v>
      </c>
      <c r="AN185" s="24" t="s">
        <v>529</v>
      </c>
      <c r="AO185" s="28" t="str">
        <f>TEXT(78+K185-16.1,"0.0")</f>
        <v>66.9</v>
      </c>
      <c r="AP185" s="26">
        <f>IF(AN185="",0,IF(EXACT(RIGHT(AN185,5),"dB(A)"),IF(ABS(VALUE(LEFT(AN185,FIND(" ",AN185,1)))-AO185)&lt;=0.5,1,-1),-1))</f>
        <v>-1</v>
      </c>
      <c r="AQ185" s="24" t="s">
        <v>530</v>
      </c>
      <c r="AR185" s="28">
        <f>60+I185-0.5</f>
        <v>59.5</v>
      </c>
      <c r="AS185" s="26">
        <f>IF(AQ185="",0,IF(EXACT(RIGHT(AQ185,5),"dB(A)"),IF(ABS(VALUE(LEFT(AQ185,FIND(" ",AQ185,1)))-AR185)&lt;=0.5,1,-1),-1))</f>
        <v>-1</v>
      </c>
      <c r="AT185" s="31"/>
      <c r="AU185" s="31">
        <f>0.00002*10^((80+J185)/20)</f>
        <v>0.39905246299377589</v>
      </c>
      <c r="AV185" s="31">
        <f>AU185/400</f>
        <v>9.9763115748443968E-4</v>
      </c>
      <c r="AW185" s="31">
        <f>AU185*AV185</f>
        <v>3.9810717055349719E-4</v>
      </c>
      <c r="AX185" s="31">
        <f>AW185/340</f>
        <v>1.1709034428044036E-6</v>
      </c>
      <c r="AY185" s="26">
        <f>IF(AT185="",0,-1)</f>
        <v>0</v>
      </c>
      <c r="AZ185" s="32">
        <f>L185+V185+AC185+AE185+AG185+AJ185+AM185+AP185+AS185+AY185</f>
        <v>-2</v>
      </c>
    </row>
    <row r="186" spans="1:52" ht="15.75" customHeight="1">
      <c r="A186" s="22">
        <v>185</v>
      </c>
      <c r="B186" s="23">
        <v>41922.755000821759</v>
      </c>
      <c r="C186" s="29" t="s">
        <v>1325</v>
      </c>
      <c r="D186" s="33">
        <v>1</v>
      </c>
      <c r="E186" s="25">
        <v>244433</v>
      </c>
      <c r="F186" s="25">
        <f>INT(E186/100000)</f>
        <v>2</v>
      </c>
      <c r="G186" s="25">
        <f>INT(($E186-100000*F186)/10000)</f>
        <v>4</v>
      </c>
      <c r="H186" s="25">
        <f>INT(($E186-100000*F186-10000*G186)/1000)</f>
        <v>4</v>
      </c>
      <c r="I186" s="25">
        <f>INT(($E186-100000*$F186-10000*$G186-1000*$H186)/100)</f>
        <v>4</v>
      </c>
      <c r="J186" s="25">
        <f>INT(($E186-100000*$F186-10000*$G186-1000*$H186-100*$I186)/10)</f>
        <v>3</v>
      </c>
      <c r="K186" s="25">
        <f>INT(($E186-100000*$F186-10000*$G186-1000*$H186-100*$I186-10*$J186))</f>
        <v>3</v>
      </c>
      <c r="L186" s="26">
        <v>2</v>
      </c>
      <c r="M186" s="24" t="s">
        <v>1333</v>
      </c>
      <c r="N186" s="28">
        <f>IF(ISERROR(FIND("larger than the sound intensity level",M186,1)),0,-1)</f>
        <v>-1</v>
      </c>
      <c r="O186" s="28">
        <f>IF(ISERROR(FIND("are always equal",$M186,1)),0,-1)</f>
        <v>0</v>
      </c>
      <c r="P186" s="28">
        <f>IF(ISERROR(FIND("is always smaller or equal than the sound energy density level",$M186,1)),0,1)</f>
        <v>1</v>
      </c>
      <c r="Q186" s="28">
        <f>IF(ISERROR(FIND("is the energetic average beween",$M186,1)),0,1)</f>
        <v>0</v>
      </c>
      <c r="R186" s="28">
        <f>IF(ISERROR(FIND("is constant (340 m/s)",$M186,1)),0,-1)</f>
        <v>0</v>
      </c>
      <c r="S186" s="28">
        <f>IF(ISERROR(FIND("is proportional to the temperature",$M186,1)),0,-1)</f>
        <v>-1</v>
      </c>
      <c r="T186" s="28">
        <f>IF(ISERROR(FIND("is proportional to the square root ",$M186,1)),0,1)</f>
        <v>0</v>
      </c>
      <c r="U186" s="28">
        <f>IF(ISERROR(FIND("depends on the sound level",$M186,1)),0,-1)</f>
        <v>0</v>
      </c>
      <c r="V186" s="26">
        <f>SUM(N186:U186)</f>
        <v>-1</v>
      </c>
      <c r="W186" s="24" t="s">
        <v>1332</v>
      </c>
      <c r="X186" s="28">
        <f>IF(ISERROR(FIND("power level doubles",$W186,1)),0,-1)</f>
        <v>0</v>
      </c>
      <c r="Y186" s="28">
        <f>IF(ISERROR(FIND("power level increases by 6 dB",$W186,1)),0,-1)</f>
        <v>0</v>
      </c>
      <c r="Z186" s="28">
        <f>IF(ISERROR(FIND("power level increases by 3 dB",$W186,1)),0,1)</f>
        <v>1</v>
      </c>
      <c r="AA186" s="28">
        <f>IF(ISERROR(FIND("by the listener doubles",$W186,1)),0,-1)</f>
        <v>-1</v>
      </c>
      <c r="AB186" s="28">
        <f>IF(ISERROR(FIND("by a factor 1.41",$W186,1)),0,1)</f>
        <v>0</v>
      </c>
      <c r="AC186" s="26">
        <f>SUM(X186:AB186)</f>
        <v>0</v>
      </c>
      <c r="AD186" s="25" t="s">
        <v>1334</v>
      </c>
      <c r="AE186" s="26">
        <f>IF(EXACT(AD186,"25 dB"),1,IF(AD186="",0,-1))</f>
        <v>-1</v>
      </c>
      <c r="AF186" s="24" t="s">
        <v>1326</v>
      </c>
      <c r="AG186" s="26">
        <f>IF(EXACT(AF186,"2 Pa"),1,IF(AF186="",0,-1))</f>
        <v>1</v>
      </c>
      <c r="AH186" s="24" t="s">
        <v>1327</v>
      </c>
      <c r="AI186" s="30">
        <f>20*LOG10((3+K186)/0.00002)</f>
        <v>109.54242509439325</v>
      </c>
      <c r="AJ186" s="26">
        <f>IF(AH186="",0,IF(EXACT(RIGHT(AH186,2),"dB"),IF(ABS(VALUE(LEFT(AH186,FIND(" ",AH186,1)))-AI186)&lt;=0.5,1,-1),-1))</f>
        <v>1</v>
      </c>
      <c r="AK186" s="24" t="s">
        <v>1328</v>
      </c>
      <c r="AL186" s="30">
        <f>10*LOG10(10^((80+J186)/10)+10^((78+I186)/10))</f>
        <v>85.539018910438671</v>
      </c>
      <c r="AM186" s="26">
        <f>IF(AK186="",0,IF(EXACT(RIGHT(AK186,2),"dB"),IF(ABS(VALUE(LEFT(AK186,FIND(" ",AK186,1)))-AL186)&lt;=0.5,1,-1),-1))</f>
        <v>-1</v>
      </c>
      <c r="AN186" s="24" t="s">
        <v>1329</v>
      </c>
      <c r="AO186" s="28" t="str">
        <f>TEXT(78+K186-16.1,"0.0")</f>
        <v>64.9</v>
      </c>
      <c r="AP186" s="26">
        <f>IF(AN186="",0,IF(EXACT(RIGHT(AN186,5),"dB(A)"),IF(ABS(VALUE(LEFT(AN186,FIND(" ",AN186,1)))-AO186)&lt;=0.5,1,-1),-1))</f>
        <v>-1</v>
      </c>
      <c r="AQ186" s="24" t="s">
        <v>1330</v>
      </c>
      <c r="AR186" s="28">
        <f>60+I186-0.5</f>
        <v>63.5</v>
      </c>
      <c r="AS186" s="26">
        <f>IF(AQ186="",0,IF(EXACT(RIGHT(AQ186,5),"dB(A)"),IF(ABS(VALUE(LEFT(AQ186,FIND(" ",AQ186,1)))-AR186)&lt;=0.5,1,-1),-1))</f>
        <v>-1</v>
      </c>
      <c r="AT186" s="24" t="s">
        <v>1331</v>
      </c>
      <c r="AU186" s="31">
        <f>0.00002*10^((80+J186)/20)</f>
        <v>0.28250750892455123</v>
      </c>
      <c r="AV186" s="31">
        <f>AU186/400</f>
        <v>7.0626877231137807E-4</v>
      </c>
      <c r="AW186" s="31">
        <f>AU186*AV186</f>
        <v>1.9952623149688847E-4</v>
      </c>
      <c r="AX186" s="31">
        <f>AW186/340</f>
        <v>5.8684185734378965E-7</v>
      </c>
      <c r="AY186" s="26">
        <f>IF(AT186="",0,-1)</f>
        <v>-1</v>
      </c>
      <c r="AZ186" s="32">
        <f>L186+V186+AC186+AE186+AG186+AJ186+AM186+AP186+AS186+AY186</f>
        <v>-2</v>
      </c>
    </row>
    <row r="187" spans="1:52" ht="15.75" customHeight="1">
      <c r="A187" s="22">
        <v>186</v>
      </c>
      <c r="B187" s="23">
        <v>41922.755142719907</v>
      </c>
      <c r="C187" s="29" t="s">
        <v>1351</v>
      </c>
      <c r="D187" s="33">
        <v>1</v>
      </c>
      <c r="E187" s="25">
        <v>239655</v>
      </c>
      <c r="F187" s="25">
        <f>INT(E187/100000)</f>
        <v>2</v>
      </c>
      <c r="G187" s="25">
        <f>INT(($E187-100000*F187)/10000)</f>
        <v>3</v>
      </c>
      <c r="H187" s="25">
        <f>INT(($E187-100000*F187-10000*G187)/1000)</f>
        <v>9</v>
      </c>
      <c r="I187" s="25">
        <f>INT(($E187-100000*$F187-10000*$G187-1000*$H187)/100)</f>
        <v>6</v>
      </c>
      <c r="J187" s="25">
        <f>INT(($E187-100000*$F187-10000*$G187-1000*$H187-100*$I187)/10)</f>
        <v>5</v>
      </c>
      <c r="K187" s="25">
        <f>INT(($E187-100000*$F187-10000*$G187-1000*$H187-100*$I187-10*$J187))</f>
        <v>5</v>
      </c>
      <c r="L187" s="26">
        <v>2</v>
      </c>
      <c r="M187" s="24" t="s">
        <v>1358</v>
      </c>
      <c r="N187" s="28">
        <f>IF(ISERROR(FIND("larger than the sound intensity level",M187,1)),0,-1)</f>
        <v>-1</v>
      </c>
      <c r="O187" s="28">
        <f>IF(ISERROR(FIND("are always equal",$M187,1)),0,-1)</f>
        <v>0</v>
      </c>
      <c r="P187" s="28">
        <f>IF(ISERROR(FIND("is always smaller or equal than the sound energy density level",$M187,1)),0,1)</f>
        <v>1</v>
      </c>
      <c r="Q187" s="28">
        <f>IF(ISERROR(FIND("is the energetic average beween",$M187,1)),0,1)</f>
        <v>0</v>
      </c>
      <c r="R187" s="28">
        <f>IF(ISERROR(FIND("is constant (340 m/s)",$M187,1)),0,-1)</f>
        <v>0</v>
      </c>
      <c r="S187" s="28">
        <f>IF(ISERROR(FIND("is proportional to the temperature",$M187,1)),0,-1)</f>
        <v>-1</v>
      </c>
      <c r="T187" s="28">
        <f>IF(ISERROR(FIND("is proportional to the square root ",$M187,1)),0,1)</f>
        <v>0</v>
      </c>
      <c r="U187" s="28">
        <f>IF(ISERROR(FIND("depends on the sound level",$M187,1)),0,-1)</f>
        <v>0</v>
      </c>
      <c r="V187" s="26">
        <f>SUM(N187:U187)</f>
        <v>-1</v>
      </c>
      <c r="W187" s="24" t="s">
        <v>1357</v>
      </c>
      <c r="X187" s="28">
        <f>IF(ISERROR(FIND("power level doubles",$W187,1)),0,-1)</f>
        <v>0</v>
      </c>
      <c r="Y187" s="28">
        <f>IF(ISERROR(FIND("power level increases by 6 dB",$W187,1)),0,-1)</f>
        <v>0</v>
      </c>
      <c r="Z187" s="28">
        <f>IF(ISERROR(FIND("power level increases by 3 dB",$W187,1)),0,1)</f>
        <v>1</v>
      </c>
      <c r="AA187" s="28">
        <f>IF(ISERROR(FIND("by the listener doubles",$W187,1)),0,-1)</f>
        <v>0</v>
      </c>
      <c r="AB187" s="28">
        <f>IF(ISERROR(FIND("by a factor 1.41",$W187,1)),0,1)</f>
        <v>0</v>
      </c>
      <c r="AC187" s="26">
        <f>SUM(X187:AB187)</f>
        <v>1</v>
      </c>
      <c r="AD187" s="25" t="s">
        <v>1359</v>
      </c>
      <c r="AE187" s="26">
        <f>IF(EXACT(AD187,"25 dB"),1,IF(AD187="",0,-1))</f>
        <v>-1</v>
      </c>
      <c r="AF187" s="24" t="s">
        <v>1352</v>
      </c>
      <c r="AG187" s="26">
        <f>IF(EXACT(AF187,"2 Pa"),1,IF(AF187="",0,-1))</f>
        <v>1</v>
      </c>
      <c r="AH187" s="24" t="s">
        <v>1353</v>
      </c>
      <c r="AI187" s="30">
        <f>20*LOG10((3+K187)/0.00002)</f>
        <v>112.04119982655925</v>
      </c>
      <c r="AJ187" s="26">
        <f>IF(AH187="",0,IF(EXACT(RIGHT(AH187,2),"dB"),IF(ABS(VALUE(LEFT(AH187,FIND(" ",AH187,1)))-AI187)&lt;=0.5,1,-1),-1))</f>
        <v>-1</v>
      </c>
      <c r="AK187" s="24" t="s">
        <v>1354</v>
      </c>
      <c r="AL187" s="30">
        <f>10*LOG10(10^((80+J187)/10)+10^((78+I187)/10))</f>
        <v>87.539018910438671</v>
      </c>
      <c r="AM187" s="26">
        <f>IF(AK187="",0,IF(EXACT(RIGHT(AK187,2),"dB"),IF(ABS(VALUE(LEFT(AK187,FIND(" ",AK187,1)))-AL187)&lt;=0.5,1,-1),-1))</f>
        <v>-1</v>
      </c>
      <c r="AN187" s="24" t="s">
        <v>1355</v>
      </c>
      <c r="AO187" s="28" t="str">
        <f>TEXT(78+K187-16.1,"0.0")</f>
        <v>66.9</v>
      </c>
      <c r="AP187" s="26">
        <f>IF(AN187="",0,IF(EXACT(RIGHT(AN187,5),"dB(A)"),IF(ABS(VALUE(LEFT(AN187,FIND(" ",AN187,1)))-AO187)&lt;=0.5,1,-1),-1))</f>
        <v>-1</v>
      </c>
      <c r="AQ187" s="24" t="s">
        <v>1356</v>
      </c>
      <c r="AR187" s="28">
        <f>60+I187-0.5</f>
        <v>65.5</v>
      </c>
      <c r="AS187" s="26">
        <f>IF(AQ187="",0,IF(EXACT(RIGHT(AQ187,5),"dB(A)"),IF(ABS(VALUE(LEFT(AQ187,FIND(" ",AQ187,1)))-AR187)&lt;=0.5,1,-1),-1))</f>
        <v>-1</v>
      </c>
      <c r="AT187" s="31"/>
      <c r="AU187" s="31">
        <f>0.00002*10^((80+J187)/20)</f>
        <v>0.3556558820077847</v>
      </c>
      <c r="AV187" s="31">
        <f>AU187/400</f>
        <v>8.891397050194617E-4</v>
      </c>
      <c r="AW187" s="31">
        <f>AU187*AV187</f>
        <v>3.1622776601683816E-4</v>
      </c>
      <c r="AX187" s="31">
        <f>AW187/340</f>
        <v>9.300816647554063E-7</v>
      </c>
      <c r="AY187" s="26">
        <f>IF(AT187="",0,-1)</f>
        <v>0</v>
      </c>
      <c r="AZ187" s="32">
        <f>L187+V187+AC187+AE187+AG187+AJ187+AM187+AP187+AS187+AY187</f>
        <v>-2</v>
      </c>
    </row>
    <row r="188" spans="1:52" ht="15.75" customHeight="1">
      <c r="A188" s="22">
        <v>187</v>
      </c>
      <c r="B188" s="23">
        <v>41922.755295486109</v>
      </c>
      <c r="C188" s="29" t="s">
        <v>1386</v>
      </c>
      <c r="D188" s="33">
        <v>1</v>
      </c>
      <c r="E188" s="25">
        <v>242671</v>
      </c>
      <c r="F188" s="25">
        <f>INT(E188/100000)</f>
        <v>2</v>
      </c>
      <c r="G188" s="25">
        <f>INT(($E188-100000*F188)/10000)</f>
        <v>4</v>
      </c>
      <c r="H188" s="25">
        <f>INT(($E188-100000*F188-10000*G188)/1000)</f>
        <v>2</v>
      </c>
      <c r="I188" s="25">
        <f>INT(($E188-100000*$F188-10000*$G188-1000*$H188)/100)</f>
        <v>6</v>
      </c>
      <c r="J188" s="25">
        <f>INT(($E188-100000*$F188-10000*$G188-1000*$H188-100*$I188)/10)</f>
        <v>7</v>
      </c>
      <c r="K188" s="25">
        <f>INT(($E188-100000*$F188-10000*$G188-1000*$H188-100*$I188-10*$J188))</f>
        <v>1</v>
      </c>
      <c r="L188" s="26">
        <v>2</v>
      </c>
      <c r="M188" s="24" t="s">
        <v>1393</v>
      </c>
      <c r="N188" s="28">
        <f>IF(ISERROR(FIND("larger than the sound intensity level",M188,1)),0,-1)</f>
        <v>-1</v>
      </c>
      <c r="O188" s="28">
        <f>IF(ISERROR(FIND("are always equal",$M188,1)),0,-1)</f>
        <v>0</v>
      </c>
      <c r="P188" s="28">
        <f>IF(ISERROR(FIND("is always smaller or equal than the sound energy density level",$M188,1)),0,1)</f>
        <v>1</v>
      </c>
      <c r="Q188" s="28">
        <f>IF(ISERROR(FIND("is the energetic average beween",$M188,1)),0,1)</f>
        <v>0</v>
      </c>
      <c r="R188" s="28">
        <f>IF(ISERROR(FIND("is constant (340 m/s)",$M188,1)),0,-1)</f>
        <v>0</v>
      </c>
      <c r="S188" s="28">
        <f>IF(ISERROR(FIND("is proportional to the temperature",$M188,1)),0,-1)</f>
        <v>0</v>
      </c>
      <c r="T188" s="28">
        <f>IF(ISERROR(FIND("is proportional to the square root ",$M188,1)),0,1)</f>
        <v>1</v>
      </c>
      <c r="U188" s="28">
        <f>IF(ISERROR(FIND("depends on the sound level",$M188,1)),0,-1)</f>
        <v>0</v>
      </c>
      <c r="V188" s="26">
        <f>SUM(N188:U188)</f>
        <v>1</v>
      </c>
      <c r="W188" s="24" t="s">
        <v>1392</v>
      </c>
      <c r="X188" s="28">
        <f>IF(ISERROR(FIND("power level doubles",$W188,1)),0,-1)</f>
        <v>0</v>
      </c>
      <c r="Y188" s="28">
        <f>IF(ISERROR(FIND("power level increases by 6 dB",$W188,1)),0,-1)</f>
        <v>0</v>
      </c>
      <c r="Z188" s="28">
        <f>IF(ISERROR(FIND("power level increases by 3 dB",$W188,1)),0,1)</f>
        <v>1</v>
      </c>
      <c r="AA188" s="28">
        <f>IF(ISERROR(FIND("by the listener doubles",$W188,1)),0,-1)</f>
        <v>0</v>
      </c>
      <c r="AB188" s="28">
        <f>IF(ISERROR(FIND("by a factor 1.41",$W188,1)),0,1)</f>
        <v>0</v>
      </c>
      <c r="AC188" s="26">
        <f>SUM(X188:AB188)</f>
        <v>1</v>
      </c>
      <c r="AD188" s="25" t="s">
        <v>1394</v>
      </c>
      <c r="AE188" s="26">
        <f>IF(EXACT(AD188,"25 dB"),1,IF(AD188="",0,-1))</f>
        <v>-1</v>
      </c>
      <c r="AF188" s="24" t="s">
        <v>1387</v>
      </c>
      <c r="AG188" s="26">
        <f>IF(EXACT(AF188,"2 Pa"),1,IF(AF188="",0,-1))</f>
        <v>-1</v>
      </c>
      <c r="AH188" s="24" t="s">
        <v>1388</v>
      </c>
      <c r="AI188" s="30">
        <f>20*LOG10((3+K188)/0.00002)</f>
        <v>106.02059991327963</v>
      </c>
      <c r="AJ188" s="26">
        <f>IF(AH188="",0,IF(EXACT(RIGHT(AH188,2),"dB"),IF(ABS(VALUE(LEFT(AH188,FIND(" ",AH188,1)))-AI188)&lt;=0.5,1,-1),-1))</f>
        <v>-1</v>
      </c>
      <c r="AK188" s="24" t="s">
        <v>1389</v>
      </c>
      <c r="AL188" s="30">
        <f>10*LOG10(10^((80+J188)/10)+10^((78+I188)/10))</f>
        <v>88.764348624364843</v>
      </c>
      <c r="AM188" s="26">
        <f>IF(AK188="",0,IF(EXACT(RIGHT(AK188,2),"dB"),IF(ABS(VALUE(LEFT(AK188,FIND(" ",AK188,1)))-AL188)&lt;=0.5,1,-1),-1))</f>
        <v>-1</v>
      </c>
      <c r="AN188" s="24" t="s">
        <v>1390</v>
      </c>
      <c r="AO188" s="28" t="str">
        <f>TEXT(78+K188-16.1,"0.0")</f>
        <v>62.9</v>
      </c>
      <c r="AP188" s="26">
        <f>IF(AN188="",0,IF(EXACT(RIGHT(AN188,5),"dB(A)"),IF(ABS(VALUE(LEFT(AN188,FIND(" ",AN188,1)))-AO188)&lt;=0.5,1,-1),-1))</f>
        <v>-1</v>
      </c>
      <c r="AQ188" s="24" t="s">
        <v>1391</v>
      </c>
      <c r="AR188" s="28">
        <f>60+I188-0.5</f>
        <v>65.5</v>
      </c>
      <c r="AS188" s="26">
        <f>IF(AQ188="",0,IF(EXACT(RIGHT(AQ188,5),"dB(A)"),IF(ABS(VALUE(LEFT(AQ188,FIND(" ",AQ188,1)))-AR188)&lt;=0.5,1,-1),-1))</f>
        <v>-1</v>
      </c>
      <c r="AT188" s="31"/>
      <c r="AU188" s="31">
        <f>0.00002*10^((80+J188)/20)</f>
        <v>0.44774422771366768</v>
      </c>
      <c r="AV188" s="31">
        <f>AU188/400</f>
        <v>1.1193605692841691E-3</v>
      </c>
      <c r="AW188" s="31">
        <f>AU188*AV188</f>
        <v>5.0118723362727166E-4</v>
      </c>
      <c r="AX188" s="31">
        <f>AW188/340</f>
        <v>1.4740800989037401E-6</v>
      </c>
      <c r="AY188" s="26">
        <f>IF(AT188="",0,-1)</f>
        <v>0</v>
      </c>
      <c r="AZ188" s="32">
        <f>L188+V188+AC188+AE188+AG188+AJ188+AM188+AP188+AS188+AY188</f>
        <v>-2</v>
      </c>
    </row>
    <row r="189" spans="1:52" ht="15.75" customHeight="1">
      <c r="A189" s="22">
        <v>188</v>
      </c>
      <c r="B189" s="23">
        <v>41922.755970995371</v>
      </c>
      <c r="C189" s="29" t="s">
        <v>1413</v>
      </c>
      <c r="D189" s="33">
        <v>1</v>
      </c>
      <c r="E189" s="25">
        <v>239314</v>
      </c>
      <c r="F189" s="25">
        <f>INT(E189/100000)</f>
        <v>2</v>
      </c>
      <c r="G189" s="25">
        <f>INT(($E189-100000*F189)/10000)</f>
        <v>3</v>
      </c>
      <c r="H189" s="25">
        <f>INT(($E189-100000*F189-10000*G189)/1000)</f>
        <v>9</v>
      </c>
      <c r="I189" s="25">
        <f>INT(($E189-100000*$F189-10000*$G189-1000*$H189)/100)</f>
        <v>3</v>
      </c>
      <c r="J189" s="25">
        <f>INT(($E189-100000*$F189-10000*$G189-1000*$H189-100*$I189)/10)</f>
        <v>1</v>
      </c>
      <c r="K189" s="25">
        <f>INT(($E189-100000*$F189-10000*$G189-1000*$H189-100*$I189-10*$J189))</f>
        <v>4</v>
      </c>
      <c r="L189" s="26">
        <v>2</v>
      </c>
      <c r="M189" s="24" t="s">
        <v>1421</v>
      </c>
      <c r="N189" s="28">
        <f>IF(ISERROR(FIND("larger than the sound intensity level",M189,1)),0,-1)</f>
        <v>-1</v>
      </c>
      <c r="O189" s="28">
        <f>IF(ISERROR(FIND("are always equal",$M189,1)),0,-1)</f>
        <v>0</v>
      </c>
      <c r="P189" s="28">
        <f>IF(ISERROR(FIND("is always smaller or equal than the sound energy density level",$M189,1)),0,1)</f>
        <v>1</v>
      </c>
      <c r="Q189" s="28">
        <f>IF(ISERROR(FIND("is the energetic average beween",$M189,1)),0,1)</f>
        <v>0</v>
      </c>
      <c r="R189" s="28">
        <f>IF(ISERROR(FIND("is constant (340 m/s)",$M189,1)),0,-1)</f>
        <v>-1</v>
      </c>
      <c r="S189" s="28">
        <f>IF(ISERROR(FIND("is proportional to the temperature",$M189,1)),0,-1)</f>
        <v>0</v>
      </c>
      <c r="T189" s="28">
        <f>IF(ISERROR(FIND("is proportional to the square root ",$M189,1)),0,1)</f>
        <v>1</v>
      </c>
      <c r="U189" s="28">
        <f>IF(ISERROR(FIND("depends on the sound level",$M189,1)),0,-1)</f>
        <v>0</v>
      </c>
      <c r="V189" s="26">
        <f>SUM(N189:U189)</f>
        <v>0</v>
      </c>
      <c r="W189" s="24" t="s">
        <v>1420</v>
      </c>
      <c r="X189" s="28">
        <f>IF(ISERROR(FIND("power level doubles",$W189,1)),0,-1)</f>
        <v>-1</v>
      </c>
      <c r="Y189" s="28">
        <f>IF(ISERROR(FIND("power level increases by 6 dB",$W189,1)),0,-1)</f>
        <v>0</v>
      </c>
      <c r="Z189" s="28">
        <f>IF(ISERROR(FIND("power level increases by 3 dB",$W189,1)),0,1)</f>
        <v>1</v>
      </c>
      <c r="AA189" s="28">
        <f>IF(ISERROR(FIND("by the listener doubles",$W189,1)),0,-1)</f>
        <v>0</v>
      </c>
      <c r="AB189" s="28">
        <f>IF(ISERROR(FIND("by a factor 1.41",$W189,1)),0,1)</f>
        <v>1</v>
      </c>
      <c r="AC189" s="26">
        <f>SUM(X189:AB189)</f>
        <v>1</v>
      </c>
      <c r="AD189" s="25" t="s">
        <v>1422</v>
      </c>
      <c r="AE189" s="26">
        <f>IF(EXACT(AD189,"25 dB"),1,IF(AD189="",0,-1))</f>
        <v>1</v>
      </c>
      <c r="AF189" s="24" t="s">
        <v>1414</v>
      </c>
      <c r="AG189" s="26">
        <f>IF(EXACT(AF189,"2 Pa"),1,IF(AF189="",0,-1))</f>
        <v>-1</v>
      </c>
      <c r="AH189" s="29" t="s">
        <v>1415</v>
      </c>
      <c r="AI189" s="30">
        <f>20*LOG10((3+K189)/0.00002)</f>
        <v>110.88136088700551</v>
      </c>
      <c r="AJ189" s="26">
        <v>-1</v>
      </c>
      <c r="AK189" s="29" t="s">
        <v>1416</v>
      </c>
      <c r="AL189" s="30">
        <f>10*LOG10(10^((80+J189)/10)+10^((78+I189)/10))</f>
        <v>84.010299956639813</v>
      </c>
      <c r="AM189" s="26">
        <v>-1</v>
      </c>
      <c r="AN189" s="24" t="s">
        <v>1417</v>
      </c>
      <c r="AO189" s="28" t="str">
        <f>TEXT(78+K189-16.1,"0.0")</f>
        <v>65.9</v>
      </c>
      <c r="AP189" s="26">
        <f>IF(AN189="",0,IF(EXACT(RIGHT(AN189,5),"dB(A)"),IF(ABS(VALUE(LEFT(AN189,FIND(" ",AN189,1)))-AO189)&lt;=0.5,1,-1),-1))</f>
        <v>-1</v>
      </c>
      <c r="AQ189" s="24" t="s">
        <v>1418</v>
      </c>
      <c r="AR189" s="28">
        <f>60+I189-0.5</f>
        <v>62.5</v>
      </c>
      <c r="AS189" s="26">
        <f>IF(AQ189="",0,IF(EXACT(RIGHT(AQ189,5),"dB(A)"),IF(ABS(VALUE(LEFT(AQ189,FIND(" ",AQ189,1)))-AR189)&lt;=0.5,1,-1),-1))</f>
        <v>-1</v>
      </c>
      <c r="AT189" s="24" t="s">
        <v>1419</v>
      </c>
      <c r="AU189" s="31">
        <f>0.00002*10^((80+J189)/20)</f>
        <v>0.2244036908603928</v>
      </c>
      <c r="AV189" s="31">
        <f>AU189/400</f>
        <v>5.6100922715098195E-4</v>
      </c>
      <c r="AW189" s="31">
        <f>AU189*AV189</f>
        <v>1.2589254117941682E-4</v>
      </c>
      <c r="AX189" s="31">
        <f>AW189/340</f>
        <v>3.7027217993946124E-7</v>
      </c>
      <c r="AY189" s="26">
        <f>IF(AT189="",0,-1)</f>
        <v>-1</v>
      </c>
      <c r="AZ189" s="32">
        <f>L189+V189+AC189+AE189+AG189+AJ189+AM189+AP189+AS189+AY189</f>
        <v>-2</v>
      </c>
    </row>
    <row r="190" spans="1:52" ht="15.75" customHeight="1">
      <c r="A190" s="22">
        <v>189</v>
      </c>
      <c r="B190" s="23">
        <v>41922.757600798614</v>
      </c>
      <c r="C190" s="29" t="s">
        <v>1521</v>
      </c>
      <c r="D190" s="33">
        <v>1</v>
      </c>
      <c r="E190" s="25">
        <v>239175</v>
      </c>
      <c r="F190" s="25">
        <f>INT(E190/100000)</f>
        <v>2</v>
      </c>
      <c r="G190" s="25">
        <f>INT(($E190-100000*F190)/10000)</f>
        <v>3</v>
      </c>
      <c r="H190" s="25">
        <f>INT(($E190-100000*F190-10000*G190)/1000)</f>
        <v>9</v>
      </c>
      <c r="I190" s="25">
        <f>INT(($E190-100000*$F190-10000*$G190-1000*$H190)/100)</f>
        <v>1</v>
      </c>
      <c r="J190" s="25">
        <f>INT(($E190-100000*$F190-10000*$G190-1000*$H190-100*$I190)/10)</f>
        <v>7</v>
      </c>
      <c r="K190" s="25">
        <f>INT(($E190-100000*$F190-10000*$G190-1000*$H190-100*$I190-10*$J190))</f>
        <v>5</v>
      </c>
      <c r="L190" s="26">
        <v>2</v>
      </c>
      <c r="M190" s="24" t="s">
        <v>1529</v>
      </c>
      <c r="N190" s="28">
        <f>IF(ISERROR(FIND("larger than the sound intensity level",M190,1)),0,-1)</f>
        <v>-1</v>
      </c>
      <c r="O190" s="28">
        <f>IF(ISERROR(FIND("are always equal",$M190,1)),0,-1)</f>
        <v>0</v>
      </c>
      <c r="P190" s="28">
        <f>IF(ISERROR(FIND("is always smaller or equal than the sound energy density level",$M190,1)),0,1)</f>
        <v>0</v>
      </c>
      <c r="Q190" s="28">
        <f>IF(ISERROR(FIND("is the energetic average beween",$M190,1)),0,1)</f>
        <v>0</v>
      </c>
      <c r="R190" s="28">
        <f>IF(ISERROR(FIND("is constant (340 m/s)",$M190,1)),0,-1)</f>
        <v>0</v>
      </c>
      <c r="S190" s="28">
        <f>IF(ISERROR(FIND("is proportional to the temperature",$M190,1)),0,-1)</f>
        <v>-1</v>
      </c>
      <c r="T190" s="28">
        <f>IF(ISERROR(FIND("is proportional to the square root ",$M190,1)),0,1)</f>
        <v>1</v>
      </c>
      <c r="U190" s="28">
        <f>IF(ISERROR(FIND("depends on the sound level",$M190,1)),0,-1)</f>
        <v>0</v>
      </c>
      <c r="V190" s="26">
        <f>SUM(N190:U190)</f>
        <v>-1</v>
      </c>
      <c r="W190" s="24" t="s">
        <v>1528</v>
      </c>
      <c r="X190" s="28">
        <f>IF(ISERROR(FIND("power level doubles",$W190,1)),0,-1)</f>
        <v>0</v>
      </c>
      <c r="Y190" s="28">
        <f>IF(ISERROR(FIND("power level increases by 6 dB",$W190,1)),0,-1)</f>
        <v>0</v>
      </c>
      <c r="Z190" s="28">
        <f>IF(ISERROR(FIND("power level increases by 3 dB",$W190,1)),0,1)</f>
        <v>1</v>
      </c>
      <c r="AA190" s="28">
        <f>IF(ISERROR(FIND("by the listener doubles",$W190,1)),0,-1)</f>
        <v>0</v>
      </c>
      <c r="AB190" s="28">
        <f>IF(ISERROR(FIND("by a factor 1.41",$W190,1)),0,1)</f>
        <v>1</v>
      </c>
      <c r="AC190" s="26">
        <f>SUM(X190:AB190)</f>
        <v>2</v>
      </c>
      <c r="AD190" s="25" t="s">
        <v>1530</v>
      </c>
      <c r="AE190" s="26">
        <f>IF(EXACT(AD190,"25 dB"),1,IF(AD190="",0,-1))</f>
        <v>-1</v>
      </c>
      <c r="AF190" s="24" t="s">
        <v>1522</v>
      </c>
      <c r="AG190" s="26">
        <f>IF(EXACT(AF190,"2 Pa"),1,IF(AF190="",0,-1))</f>
        <v>1</v>
      </c>
      <c r="AH190" s="24" t="s">
        <v>1523</v>
      </c>
      <c r="AI190" s="30">
        <f>20*LOG10((3+K190)/0.00002)</f>
        <v>112.04119982655925</v>
      </c>
      <c r="AJ190" s="26">
        <f>IF(AH190="",0,IF(EXACT(RIGHT(AH190,2),"dB"),IF(ABS(VALUE(LEFT(AH190,FIND(" ",AH190,1)))-AI190)&lt;=0.5,1,-1),-1))</f>
        <v>-1</v>
      </c>
      <c r="AK190" s="24" t="s">
        <v>1524</v>
      </c>
      <c r="AL190" s="30">
        <f>10*LOG10(10^((80+J190)/10)+10^((78+I190)/10))</f>
        <v>87.638920341433803</v>
      </c>
      <c r="AM190" s="26">
        <f>IF(AK190="",0,IF(EXACT(RIGHT(AK190,2),"dB"),IF(ABS(VALUE(LEFT(AK190,FIND(" ",AK190,1)))-AL190)&lt;=0.5,1,-1),-1))</f>
        <v>-1</v>
      </c>
      <c r="AN190" s="24" t="s">
        <v>1525</v>
      </c>
      <c r="AO190" s="28" t="str">
        <f>TEXT(78+K190-16.1,"0.0")</f>
        <v>66.9</v>
      </c>
      <c r="AP190" s="26">
        <f>IF(AN190="",0,IF(EXACT(RIGHT(AN190,5),"dB(A)"),IF(ABS(VALUE(LEFT(AN190,FIND(" ",AN190,1)))-AO190)&lt;=0.5,1,-1),-1))</f>
        <v>-1</v>
      </c>
      <c r="AQ190" s="24" t="s">
        <v>1526</v>
      </c>
      <c r="AR190" s="28">
        <f>60+I190-0.5</f>
        <v>60.5</v>
      </c>
      <c r="AS190" s="26">
        <f>IF(AQ190="",0,IF(EXACT(RIGHT(AQ190,5),"dB(A)"),IF(ABS(VALUE(LEFT(AQ190,FIND(" ",AQ190,1)))-AR190)&lt;=0.5,1,-1),-1))</f>
        <v>-1</v>
      </c>
      <c r="AT190" s="24" t="s">
        <v>1527</v>
      </c>
      <c r="AU190" s="31">
        <f>0.00002*10^((80+J190)/20)</f>
        <v>0.44774422771366768</v>
      </c>
      <c r="AV190" s="31">
        <f>AU190/400</f>
        <v>1.1193605692841691E-3</v>
      </c>
      <c r="AW190" s="31">
        <f>AU190*AV190</f>
        <v>5.0118723362727166E-4</v>
      </c>
      <c r="AX190" s="31">
        <f>AW190/340</f>
        <v>1.4740800989037401E-6</v>
      </c>
      <c r="AY190" s="26">
        <f>IF(AT190="",0,-1)</f>
        <v>-1</v>
      </c>
      <c r="AZ190" s="32">
        <f>L190+V190+AC190+AE190+AG190+AJ190+AM190+AP190+AS190+AY190</f>
        <v>-2</v>
      </c>
    </row>
    <row r="191" spans="1:52" ht="15.75" customHeight="1">
      <c r="A191" s="22">
        <v>190</v>
      </c>
      <c r="B191" s="23">
        <v>41922.758278310183</v>
      </c>
      <c r="C191" s="29" t="s">
        <v>1531</v>
      </c>
      <c r="D191" s="33">
        <v>1</v>
      </c>
      <c r="E191" s="25">
        <v>243378</v>
      </c>
      <c r="F191" s="25">
        <f>INT(E191/100000)</f>
        <v>2</v>
      </c>
      <c r="G191" s="25">
        <f>INT(($E191-100000*F191)/10000)</f>
        <v>4</v>
      </c>
      <c r="H191" s="25">
        <f>INT(($E191-100000*F191-10000*G191)/1000)</f>
        <v>3</v>
      </c>
      <c r="I191" s="25">
        <f>INT(($E191-100000*$F191-10000*$G191-1000*$H191)/100)</f>
        <v>3</v>
      </c>
      <c r="J191" s="25">
        <f>INT(($E191-100000*$F191-10000*$G191-1000*$H191-100*$I191)/10)</f>
        <v>7</v>
      </c>
      <c r="K191" s="25">
        <f>INT(($E191-100000*$F191-10000*$G191-1000*$H191-100*$I191-10*$J191))</f>
        <v>8</v>
      </c>
      <c r="L191" s="26">
        <v>2</v>
      </c>
      <c r="M191" s="24" t="s">
        <v>1538</v>
      </c>
      <c r="N191" s="28">
        <f>IF(ISERROR(FIND("larger than the sound intensity level",M191,1)),0,-1)</f>
        <v>-1</v>
      </c>
      <c r="O191" s="28">
        <f>IF(ISERROR(FIND("are always equal",$M191,1)),0,-1)</f>
        <v>0</v>
      </c>
      <c r="P191" s="28">
        <f>IF(ISERROR(FIND("is always smaller or equal than the sound energy density level",$M191,1)),0,1)</f>
        <v>1</v>
      </c>
      <c r="Q191" s="28">
        <f>IF(ISERROR(FIND("is the energetic average beween",$M191,1)),0,1)</f>
        <v>0</v>
      </c>
      <c r="R191" s="28">
        <f>IF(ISERROR(FIND("is constant (340 m/s)",$M191,1)),0,-1)</f>
        <v>-1</v>
      </c>
      <c r="S191" s="28">
        <f>IF(ISERROR(FIND("is proportional to the temperature",$M191,1)),0,-1)</f>
        <v>0</v>
      </c>
      <c r="T191" s="28">
        <f>IF(ISERROR(FIND("is proportional to the square root ",$M191,1)),0,1)</f>
        <v>1</v>
      </c>
      <c r="U191" s="28">
        <f>IF(ISERROR(FIND("depends on the sound level",$M191,1)),0,-1)</f>
        <v>0</v>
      </c>
      <c r="V191" s="26">
        <f>SUM(N191:U191)</f>
        <v>0</v>
      </c>
      <c r="W191" s="24" t="s">
        <v>1537</v>
      </c>
      <c r="X191" s="28">
        <f>IF(ISERROR(FIND("power level doubles",$W191,1)),0,-1)</f>
        <v>0</v>
      </c>
      <c r="Y191" s="28">
        <f>IF(ISERROR(FIND("power level increases by 6 dB",$W191,1)),0,-1)</f>
        <v>0</v>
      </c>
      <c r="Z191" s="28">
        <f>IF(ISERROR(FIND("power level increases by 3 dB",$W191,1)),0,1)</f>
        <v>1</v>
      </c>
      <c r="AA191" s="28">
        <f>IF(ISERROR(FIND("by the listener doubles",$W191,1)),0,-1)</f>
        <v>0</v>
      </c>
      <c r="AB191" s="28">
        <f>IF(ISERROR(FIND("by a factor 1.41",$W191,1)),0,1)</f>
        <v>0</v>
      </c>
      <c r="AC191" s="26">
        <f>SUM(X191:AB191)</f>
        <v>1</v>
      </c>
      <c r="AD191" s="25" t="s">
        <v>1539</v>
      </c>
      <c r="AE191" s="26">
        <f>IF(EXACT(AD191,"25 dB"),1,IF(AD191="",0,-1))</f>
        <v>1</v>
      </c>
      <c r="AF191" s="24" t="s">
        <v>1532</v>
      </c>
      <c r="AG191" s="26">
        <f>IF(EXACT(AF191,"2 Pa"),1,IF(AF191="",0,-1))</f>
        <v>-1</v>
      </c>
      <c r="AH191" s="24">
        <v>114.8</v>
      </c>
      <c r="AI191" s="30">
        <f>20*LOG10((3+K191)/0.00002)</f>
        <v>114.80725378988488</v>
      </c>
      <c r="AJ191" s="26">
        <f>IF(AH191="",0,IF(EXACT(RIGHT(AH191,2),"dB"),IF(ABS(VALUE(LEFT(AH191,FIND(" ",AH191,1)))-AI191)&lt;=0.5,1,-1),-1))</f>
        <v>-1</v>
      </c>
      <c r="AK191" s="24" t="s">
        <v>1533</v>
      </c>
      <c r="AL191" s="30">
        <f>10*LOG10(10^((80+J191)/10)+10^((78+I191)/10))</f>
        <v>87.973227937086946</v>
      </c>
      <c r="AM191" s="26">
        <f>IF(AK191="",0,IF(EXACT(RIGHT(AK191,2),"dB"),IF(ABS(VALUE(LEFT(AK191,FIND(" ",AK191,1)))-AL191)&lt;=0.5,1,-1),-1))</f>
        <v>-1</v>
      </c>
      <c r="AN191" s="24" t="s">
        <v>1534</v>
      </c>
      <c r="AO191" s="28" t="str">
        <f>TEXT(78+K191-16.1,"0.0")</f>
        <v>69.9</v>
      </c>
      <c r="AP191" s="26">
        <f>IF(AN191="",0,IF(EXACT(RIGHT(AN191,5),"dB(A)"),IF(ABS(VALUE(LEFT(AN191,FIND(" ",AN191,1)))-AO191)&lt;=0.5,1,-1),-1))</f>
        <v>-1</v>
      </c>
      <c r="AQ191" s="24" t="s">
        <v>1535</v>
      </c>
      <c r="AR191" s="28">
        <f>60+I191-0.5</f>
        <v>62.5</v>
      </c>
      <c r="AS191" s="26">
        <f>IF(AQ191="",0,IF(EXACT(RIGHT(AQ191,5),"dB(A)"),IF(ABS(VALUE(LEFT(AQ191,FIND(" ",AQ191,1)))-AR191)&lt;=0.5,1,-1),-1))</f>
        <v>-1</v>
      </c>
      <c r="AT191" s="24" t="s">
        <v>1536</v>
      </c>
      <c r="AU191" s="31">
        <f>0.00002*10^((80+J191)/20)</f>
        <v>0.44774422771366768</v>
      </c>
      <c r="AV191" s="31">
        <f>AU191/400</f>
        <v>1.1193605692841691E-3</v>
      </c>
      <c r="AW191" s="31">
        <f>AU191*AV191</f>
        <v>5.0118723362727166E-4</v>
      </c>
      <c r="AX191" s="31">
        <f>AW191/340</f>
        <v>1.4740800989037401E-6</v>
      </c>
      <c r="AY191" s="26">
        <f>IF(AT191="",0,-1)</f>
        <v>-1</v>
      </c>
      <c r="AZ191" s="32">
        <f>L191+V191+AC191+AE191+AG191+AJ191+AM191+AP191+AS191+AY191</f>
        <v>-2</v>
      </c>
    </row>
    <row r="192" spans="1:52" ht="15.75" customHeight="1">
      <c r="A192" s="22">
        <v>191</v>
      </c>
      <c r="B192" s="23">
        <v>41922.861266249995</v>
      </c>
      <c r="C192" s="39" t="s">
        <v>1694</v>
      </c>
      <c r="D192" s="40">
        <v>1</v>
      </c>
      <c r="E192" s="25">
        <v>242686</v>
      </c>
      <c r="F192" s="25">
        <f>INT(E192/100000)</f>
        <v>2</v>
      </c>
      <c r="G192" s="25">
        <f>INT(($E192-100000*F192)/10000)</f>
        <v>4</v>
      </c>
      <c r="H192" s="25">
        <f>INT(($E192-100000*F192-10000*G192)/1000)</f>
        <v>2</v>
      </c>
      <c r="I192" s="25">
        <f>INT(($E192-100000*$F192-10000*$G192-1000*$H192)/100)</f>
        <v>6</v>
      </c>
      <c r="J192" s="25">
        <f>INT(($E192-100000*$F192-10000*$G192-1000*$H192-100*$I192)/10)</f>
        <v>8</v>
      </c>
      <c r="K192" s="25">
        <f>INT(($E192-100000*$F192-10000*$G192-1000*$H192-100*$I192-10*$J192))</f>
        <v>6</v>
      </c>
      <c r="L192" s="26">
        <v>0</v>
      </c>
      <c r="M192" s="24" t="s">
        <v>1702</v>
      </c>
      <c r="N192" s="28">
        <f>IF(ISERROR(FIND("larger than the sound intensity level",M192,1)),0,-1)</f>
        <v>0</v>
      </c>
      <c r="O192" s="28">
        <f>IF(ISERROR(FIND("are always equal",$M192,1)),0,-1)</f>
        <v>-1</v>
      </c>
      <c r="P192" s="28">
        <f>IF(ISERROR(FIND("is always smaller or equal than the sound energy density level",$M192,1)),0,1)</f>
        <v>0</v>
      </c>
      <c r="Q192" s="28">
        <f>IF(ISERROR(FIND("is the energetic average beween",$M192,1)),0,1)</f>
        <v>1</v>
      </c>
      <c r="R192" s="28">
        <f>IF(ISERROR(FIND("is constant (340 m/s)",$M192,1)),0,-1)</f>
        <v>0</v>
      </c>
      <c r="S192" s="28">
        <f>IF(ISERROR(FIND("is proportional to the temperature",$M192,1)),0,-1)</f>
        <v>-1</v>
      </c>
      <c r="T192" s="28">
        <f>IF(ISERROR(FIND("is proportional to the square root ",$M192,1)),0,1)</f>
        <v>0</v>
      </c>
      <c r="U192" s="28">
        <f>IF(ISERROR(FIND("depends on the sound level",$M192,1)),0,-1)</f>
        <v>0</v>
      </c>
      <c r="V192" s="26">
        <f>SUM(N192:U192)</f>
        <v>-1</v>
      </c>
      <c r="W192" s="24" t="s">
        <v>1701</v>
      </c>
      <c r="X192" s="28">
        <f>IF(ISERROR(FIND("power level doubles",$W192,1)),0,-1)</f>
        <v>0</v>
      </c>
      <c r="Y192" s="28">
        <f>IF(ISERROR(FIND("power level increases by 6 dB",$W192,1)),0,-1)</f>
        <v>0</v>
      </c>
      <c r="Z192" s="28">
        <f>IF(ISERROR(FIND("power level increases by 3 dB",$W192,1)),0,1)</f>
        <v>1</v>
      </c>
      <c r="AA192" s="28">
        <f>IF(ISERROR(FIND("by the listener doubles",$W192,1)),0,-1)</f>
        <v>0</v>
      </c>
      <c r="AB192" s="28">
        <f>IF(ISERROR(FIND("by a factor 1.41",$W192,1)),0,1)</f>
        <v>1</v>
      </c>
      <c r="AC192" s="26">
        <f>SUM(X192:AB192)</f>
        <v>2</v>
      </c>
      <c r="AD192" s="25" t="s">
        <v>1703</v>
      </c>
      <c r="AE192" s="26">
        <f>IF(EXACT(AD192,"25 dB"),1,IF(AD192="",0,-1))</f>
        <v>-1</v>
      </c>
      <c r="AF192" s="24" t="s">
        <v>1695</v>
      </c>
      <c r="AG192" s="26">
        <f>IF(EXACT(AF192,"2 Pa"),1,IF(AF192="",0,-1))</f>
        <v>1</v>
      </c>
      <c r="AH192" s="24" t="s">
        <v>1696</v>
      </c>
      <c r="AI192" s="30">
        <f>20*LOG10((3+K192)/0.00002)</f>
        <v>113.06425027550688</v>
      </c>
      <c r="AJ192" s="26">
        <f>IF(AH192="",0,IF(EXACT(RIGHT(AH192,2),"dB"),IF(ABS(VALUE(LEFT(AH192,FIND(" ",AH192,1)))-AI192)&lt;=0.5,1,-1),-1))</f>
        <v>1</v>
      </c>
      <c r="AK192" s="24" t="s">
        <v>1697</v>
      </c>
      <c r="AL192" s="30">
        <f>10*LOG10(10^((80+J192)/10)+10^((78+I192)/10))</f>
        <v>89.455404631092961</v>
      </c>
      <c r="AM192" s="26">
        <f>IF(AK192="",0,IF(EXACT(RIGHT(AK192,2),"dB"),IF(ABS(VALUE(LEFT(AK192,FIND(" ",AK192,1)))-AL192)&lt;=0.5,1,-1),-1))</f>
        <v>-1</v>
      </c>
      <c r="AN192" s="24" t="s">
        <v>1698</v>
      </c>
      <c r="AO192" s="28" t="str">
        <f>TEXT(78+K192-16.1,"0.0")</f>
        <v>67.9</v>
      </c>
      <c r="AP192" s="26">
        <f>IF(AN192="",0,IF(EXACT(RIGHT(AN192,5),"dB(A)"),IF(ABS(VALUE(LEFT(AN192,FIND(" ",AN192,1)))-AO192)&lt;=0.5,1,-1),-1))</f>
        <v>-1</v>
      </c>
      <c r="AQ192" s="24" t="s">
        <v>1699</v>
      </c>
      <c r="AR192" s="28">
        <f>60+I192-0.5</f>
        <v>65.5</v>
      </c>
      <c r="AS192" s="26">
        <f>IF(AQ192="",0,IF(EXACT(RIGHT(AQ192,5),"dB(A)"),IF(ABS(VALUE(LEFT(AQ192,FIND(" ",AQ192,1)))-AR192)&lt;=0.5,1,-1),-1))</f>
        <v>-1</v>
      </c>
      <c r="AT192" s="24" t="s">
        <v>1700</v>
      </c>
      <c r="AU192" s="31">
        <f>0.00002*10^((80+J192)/20)</f>
        <v>0.50237728630191725</v>
      </c>
      <c r="AV192" s="31">
        <f>AU192/400</f>
        <v>1.2559432157547932E-3</v>
      </c>
      <c r="AW192" s="31">
        <f>AU192*AV192</f>
        <v>6.3095734448019635E-4</v>
      </c>
      <c r="AX192" s="31">
        <f>AW192/340</f>
        <v>1.8557568955299893E-6</v>
      </c>
      <c r="AY192" s="26">
        <f>IF(AT192="",0,-1)</f>
        <v>-1</v>
      </c>
      <c r="AZ192" s="32">
        <f>L192+V192+AC192+AE192+AG192+AJ192+AM192+AP192+AS192+AY192</f>
        <v>-2</v>
      </c>
    </row>
    <row r="193" spans="1:52" ht="15.75" customHeight="1">
      <c r="A193" s="22">
        <v>192</v>
      </c>
      <c r="B193" s="23">
        <v>41922.865235127319</v>
      </c>
      <c r="C193" s="39" t="s">
        <v>1714</v>
      </c>
      <c r="D193" s="40">
        <v>1</v>
      </c>
      <c r="E193" s="25">
        <v>231528</v>
      </c>
      <c r="F193" s="25">
        <f>INT(E193/100000)</f>
        <v>2</v>
      </c>
      <c r="G193" s="25">
        <f>INT(($E193-100000*F193)/10000)</f>
        <v>3</v>
      </c>
      <c r="H193" s="25">
        <f>INT(($E193-100000*F193-10000*G193)/1000)</f>
        <v>1</v>
      </c>
      <c r="I193" s="25">
        <f>INT(($E193-100000*$F193-10000*$G193-1000*$H193)/100)</f>
        <v>5</v>
      </c>
      <c r="J193" s="25">
        <f>INT(($E193-100000*$F193-10000*$G193-1000*$H193-100*$I193)/10)</f>
        <v>2</v>
      </c>
      <c r="K193" s="25">
        <f>INT(($E193-100000*$F193-10000*$G193-1000*$H193-100*$I193-10*$J193))</f>
        <v>8</v>
      </c>
      <c r="L193" s="26">
        <v>0</v>
      </c>
      <c r="M193" s="24" t="s">
        <v>1722</v>
      </c>
      <c r="N193" s="28">
        <f>IF(ISERROR(FIND("larger than the sound intensity level",M193,1)),0,-1)</f>
        <v>-1</v>
      </c>
      <c r="O193" s="28">
        <f>IF(ISERROR(FIND("are always equal",$M193,1)),0,-1)</f>
        <v>0</v>
      </c>
      <c r="P193" s="28">
        <f>IF(ISERROR(FIND("is always smaller or equal than the sound energy density level",$M193,1)),0,1)</f>
        <v>1</v>
      </c>
      <c r="Q193" s="28">
        <f>IF(ISERROR(FIND("is the energetic average beween",$M193,1)),0,1)</f>
        <v>0</v>
      </c>
      <c r="R193" s="28">
        <f>IF(ISERROR(FIND("is constant (340 m/s)",$M193,1)),0,-1)</f>
        <v>0</v>
      </c>
      <c r="S193" s="28">
        <f>IF(ISERROR(FIND("is proportional to the temperature",$M193,1)),0,-1)</f>
        <v>-1</v>
      </c>
      <c r="T193" s="28">
        <f>IF(ISERROR(FIND("is proportional to the square root ",$M193,1)),0,1)</f>
        <v>0</v>
      </c>
      <c r="U193" s="28">
        <f>IF(ISERROR(FIND("depends on the sound level",$M193,1)),0,-1)</f>
        <v>0</v>
      </c>
      <c r="V193" s="26">
        <f>SUM(N193:U193)</f>
        <v>-1</v>
      </c>
      <c r="W193" s="24" t="s">
        <v>1721</v>
      </c>
      <c r="X193" s="28">
        <f>IF(ISERROR(FIND("power level doubles",$W193,1)),0,-1)</f>
        <v>0</v>
      </c>
      <c r="Y193" s="28">
        <f>IF(ISERROR(FIND("power level increases by 6 dB",$W193,1)),0,-1)</f>
        <v>0</v>
      </c>
      <c r="Z193" s="28">
        <f>IF(ISERROR(FIND("power level increases by 3 dB",$W193,1)),0,1)</f>
        <v>1</v>
      </c>
      <c r="AA193" s="28">
        <f>IF(ISERROR(FIND("by the listener doubles",$W193,1)),0,-1)</f>
        <v>0</v>
      </c>
      <c r="AB193" s="28">
        <f>IF(ISERROR(FIND("by a factor 1.41",$W193,1)),0,1)</f>
        <v>1</v>
      </c>
      <c r="AC193" s="26">
        <f>SUM(X193:AB193)</f>
        <v>2</v>
      </c>
      <c r="AD193" s="25" t="s">
        <v>1723</v>
      </c>
      <c r="AE193" s="26">
        <f>IF(EXACT(AD193,"25 dB"),1,IF(AD193="",0,-1))</f>
        <v>-1</v>
      </c>
      <c r="AF193" s="24" t="s">
        <v>1715</v>
      </c>
      <c r="AG193" s="26">
        <f>IF(EXACT(AF193,"2 Pa"),1,IF(AF193="",0,-1))</f>
        <v>1</v>
      </c>
      <c r="AH193" s="24" t="s">
        <v>1716</v>
      </c>
      <c r="AI193" s="30">
        <f>20*LOG10((3+K193)/0.00002)</f>
        <v>114.80725378988488</v>
      </c>
      <c r="AJ193" s="26">
        <f>IF(AH193="",0,IF(EXACT(RIGHT(AH193,2),"dB"),IF(ABS(VALUE(LEFT(AH193,FIND(" ",AH193,1)))-AI193)&lt;=0.5,1,-1),-1))</f>
        <v>1</v>
      </c>
      <c r="AK193" s="24" t="s">
        <v>1717</v>
      </c>
      <c r="AL193" s="30">
        <f>10*LOG10(10^((80+J193)/10)+10^((78+I193)/10))</f>
        <v>85.539018910438671</v>
      </c>
      <c r="AM193" s="26">
        <f>IF(AK193="",0,IF(EXACT(RIGHT(AK193,2),"dB"),IF(ABS(VALUE(LEFT(AK193,FIND(" ",AK193,1)))-AL193)&lt;=0.5,1,-1),-1))</f>
        <v>-1</v>
      </c>
      <c r="AN193" s="24" t="s">
        <v>1718</v>
      </c>
      <c r="AO193" s="28" t="str">
        <f>TEXT(78+K193-16.1,"0.0")</f>
        <v>69.9</v>
      </c>
      <c r="AP193" s="26">
        <f>IF(AN193="",0,IF(EXACT(RIGHT(AN193,5),"dB(A)"),IF(ABS(VALUE(LEFT(AN193,FIND(" ",AN193,1)))-AO193)&lt;=0.5,1,-1),-1))</f>
        <v>-1</v>
      </c>
      <c r="AQ193" s="24" t="s">
        <v>1719</v>
      </c>
      <c r="AR193" s="28">
        <f>60+I193-0.5</f>
        <v>64.5</v>
      </c>
      <c r="AS193" s="26">
        <f>IF(AQ193="",0,IF(EXACT(RIGHT(AQ193,5),"dB(A)"),IF(ABS(VALUE(LEFT(AQ193,FIND(" ",AQ193,1)))-AR193)&lt;=0.5,1,-1),-1))</f>
        <v>-1</v>
      </c>
      <c r="AT193" s="24" t="s">
        <v>1720</v>
      </c>
      <c r="AU193" s="31">
        <f>0.00002*10^((80+J193)/20)</f>
        <v>0.25178508235883346</v>
      </c>
      <c r="AV193" s="31">
        <f>AU193/400</f>
        <v>6.2946270589708364E-4</v>
      </c>
      <c r="AW193" s="31">
        <f>AU193*AV193</f>
        <v>1.5848931924611136E-4</v>
      </c>
      <c r="AX193" s="31">
        <f>AW193/340</f>
        <v>4.6614505660620987E-7</v>
      </c>
      <c r="AY193" s="26">
        <f>IF(AT193="",0,-1)</f>
        <v>-1</v>
      </c>
      <c r="AZ193" s="32">
        <f>L193+V193+AC193+AE193+AG193+AJ193+AM193+AP193+AS193+AY193</f>
        <v>-2</v>
      </c>
    </row>
    <row r="194" spans="1:52" ht="15.75" customHeight="1">
      <c r="A194" s="22">
        <v>193</v>
      </c>
      <c r="B194" s="23">
        <v>41922.733036770835</v>
      </c>
      <c r="C194" s="24" t="s">
        <v>22</v>
      </c>
      <c r="D194" s="25"/>
      <c r="E194" s="25">
        <v>239616</v>
      </c>
      <c r="F194" s="25">
        <f>INT(E194/100000)</f>
        <v>2</v>
      </c>
      <c r="G194" s="25">
        <f>INT(($E194-100000*F194)/10000)</f>
        <v>3</v>
      </c>
      <c r="H194" s="25">
        <f>INT(($E194-100000*F194-10000*G194)/1000)</f>
        <v>9</v>
      </c>
      <c r="I194" s="25">
        <f>INT(($E194-100000*$F194-10000*$G194-1000*$H194)/100)</f>
        <v>6</v>
      </c>
      <c r="J194" s="25">
        <f>INT(($E194-100000*$F194-10000*$G194-1000*$H194-100*$I194)/10)</f>
        <v>1</v>
      </c>
      <c r="K194" s="25">
        <f>INT(($E194-100000*$F194-10000*$G194-1000*$H194-100*$I194-10*$J194))</f>
        <v>6</v>
      </c>
      <c r="L194" s="26">
        <v>2</v>
      </c>
      <c r="M194" s="27" t="s">
        <v>24</v>
      </c>
      <c r="N194" s="28">
        <f>IF(ISERROR(FIND("larger than the sound intensity level",$M194,1)),0,-1)</f>
        <v>0</v>
      </c>
      <c r="O194" s="28">
        <f>IF(ISERROR(FIND("are always equal",$M194,1)),0,-1)</f>
        <v>-1</v>
      </c>
      <c r="P194" s="28">
        <f>IF(ISERROR(FIND("is always smaller or equal than the sound energy density level",$M194,1)),0,1)</f>
        <v>0</v>
      </c>
      <c r="Q194" s="28">
        <f>IF(ISERROR(FIND("is the energetic average beween",$M194,1)),0,1)</f>
        <v>1</v>
      </c>
      <c r="R194" s="28">
        <f>IF(ISERROR(FIND("is constant (340 m/s)",$M194,1)),0,-1)</f>
        <v>0</v>
      </c>
      <c r="S194" s="28">
        <f>IF(ISERROR(FIND("is proportional to the temperature",$M194,1)),0,-1)</f>
        <v>-1</v>
      </c>
      <c r="T194" s="28">
        <f>IF(ISERROR(FIND("is proportional to the square root ",$M194,1)),0,1)</f>
        <v>1</v>
      </c>
      <c r="U194" s="28">
        <f>IF(ISERROR(FIND("depends on the sound level",$M194,1)),0,-1)</f>
        <v>0</v>
      </c>
      <c r="V194" s="26">
        <f>SUM(N194:U194)</f>
        <v>0</v>
      </c>
      <c r="W194" s="24" t="s">
        <v>23</v>
      </c>
      <c r="X194" s="28">
        <f>IF(ISERROR(FIND("power level doubles",$W194,1)),0,-1)</f>
        <v>0</v>
      </c>
      <c r="Y194" s="28">
        <f>IF(ISERROR(FIND("power level increases by 6 dB",$W194,1)),0,-1)</f>
        <v>0</v>
      </c>
      <c r="Z194" s="28">
        <f>IF(ISERROR(FIND("power level increases by 3 dB",$W194,1)),0,1)</f>
        <v>1</v>
      </c>
      <c r="AA194" s="28">
        <f>IF(ISERROR(FIND("by the listener doubles",$W194,1)),0,-1)</f>
        <v>-1</v>
      </c>
      <c r="AB194" s="28">
        <f>IF(ISERROR(FIND("by a factor 1.41",$W194,1)),0,1)</f>
        <v>0</v>
      </c>
      <c r="AC194" s="26">
        <f>SUM(X194:AB194)</f>
        <v>0</v>
      </c>
      <c r="AD194" s="25" t="s">
        <v>25</v>
      </c>
      <c r="AE194" s="26">
        <f>IF(EXACT(AD194,"25 dB"),1,IF(AD194="",0,-1))</f>
        <v>1</v>
      </c>
      <c r="AF194" s="29">
        <v>2</v>
      </c>
      <c r="AG194" s="26">
        <f>IF(EXACT(AF194,"2 Pa"),1,IF(AF194="",0,-1))</f>
        <v>-1</v>
      </c>
      <c r="AH194" s="29">
        <v>113.1</v>
      </c>
      <c r="AI194" s="30">
        <f>20*LOG10((3+K194)/0.00002)</f>
        <v>113.06425027550688</v>
      </c>
      <c r="AJ194" s="26">
        <f>IF(AH194="",0,IF(EXACT(RIGHT(AH194,2),"dB"),IF(ABS(VALUE(LEFT(AH194,FIND(" ",AH194,1)))-AI194)&lt;=0.5,1,-1),-1))</f>
        <v>-1</v>
      </c>
      <c r="AK194" s="29">
        <v>3556.5</v>
      </c>
      <c r="AL194" s="30">
        <f>10*LOG10(10^((80+J194)/10)+10^((78+I194)/10))</f>
        <v>85.764348624364857</v>
      </c>
      <c r="AM194" s="26">
        <f>IF(AK194="",0,IF(EXACT(RIGHT(AK194,2),"dB"),IF(ABS(VALUE(LEFT(AK194,FIND(" ",AK194,1)))-AL194)&lt;=0.5,1,-1),-1))</f>
        <v>-1</v>
      </c>
      <c r="AN194" s="29">
        <v>435.2</v>
      </c>
      <c r="AO194" s="28" t="str">
        <f>TEXT(78+K194-16.1,"0.0")</f>
        <v>67.9</v>
      </c>
      <c r="AP194" s="26">
        <f>IF(AN194="",0,IF(EXACT(RIGHT(AN194,5),"dB(A)"),IF(ABS(VALUE(LEFT(AN194,FIND(" ",AN194,1)))-AO194)&lt;=0.5,1,-1),-1))</f>
        <v>-1</v>
      </c>
      <c r="AQ194" s="29">
        <v>1675.7</v>
      </c>
      <c r="AR194" s="28">
        <f>60+I194-0.5</f>
        <v>65.5</v>
      </c>
      <c r="AS194" s="26">
        <f>IF(AQ194="",0,IF(EXACT(RIGHT(AQ194,5),"dB(A)"),IF(ABS(VALUE(LEFT(AQ194,FIND(" ",AQ194,1)))-AR194)&lt;=0.5,1,-1),-1))</f>
        <v>-1</v>
      </c>
      <c r="AT194" s="24">
        <v>234.5</v>
      </c>
      <c r="AU194" s="31">
        <f>0.00002*10^((80+J194)/20)</f>
        <v>0.2244036908603928</v>
      </c>
      <c r="AV194" s="31">
        <f>AU194/400</f>
        <v>5.6100922715098195E-4</v>
      </c>
      <c r="AW194" s="31">
        <f>AU194*AV194</f>
        <v>1.2589254117941682E-4</v>
      </c>
      <c r="AX194" s="31">
        <f>AW194/340</f>
        <v>3.7027217993946124E-7</v>
      </c>
      <c r="AY194" s="26">
        <f>IF(AT194="",0,-1)</f>
        <v>-1</v>
      </c>
      <c r="AZ194" s="32">
        <f>L194+V194+AC194+AE194+AG194+AJ194+AM194+AP194+AS194+AY194</f>
        <v>-3</v>
      </c>
    </row>
    <row r="195" spans="1:52" ht="15.75" customHeight="1">
      <c r="A195" s="22">
        <v>194</v>
      </c>
      <c r="B195" s="23">
        <v>41922.743803310186</v>
      </c>
      <c r="C195" s="29" t="s">
        <v>61</v>
      </c>
      <c r="D195" s="33">
        <v>1</v>
      </c>
      <c r="E195" s="25">
        <v>231679</v>
      </c>
      <c r="F195" s="25">
        <f>INT(E195/100000)</f>
        <v>2</v>
      </c>
      <c r="G195" s="25">
        <f>INT(($E195-100000*F195)/10000)</f>
        <v>3</v>
      </c>
      <c r="H195" s="25">
        <f>INT(($E195-100000*F195-10000*G195)/1000)</f>
        <v>1</v>
      </c>
      <c r="I195" s="25">
        <f>INT(($E195-100000*$F195-10000*$G195-1000*$H195)/100)</f>
        <v>6</v>
      </c>
      <c r="J195" s="25">
        <f>INT(($E195-100000*$F195-10000*$G195-1000*$H195-100*$I195)/10)</f>
        <v>7</v>
      </c>
      <c r="K195" s="25">
        <f>INT(($E195-100000*$F195-10000*$G195-1000*$H195-100*$I195-10*$J195))</f>
        <v>9</v>
      </c>
      <c r="L195" s="26">
        <v>2</v>
      </c>
      <c r="M195" s="24" t="s">
        <v>67</v>
      </c>
      <c r="N195" s="28">
        <f>IF(ISERROR(FIND("larger than the sound intensity level",M195,1)),0,-1)</f>
        <v>-1</v>
      </c>
      <c r="O195" s="28">
        <f>IF(ISERROR(FIND("are always equal",$M195,1)),0,-1)</f>
        <v>0</v>
      </c>
      <c r="P195" s="28">
        <f>IF(ISERROR(FIND("is always smaller or equal than the sound energy density level",$M195,1)),0,1)</f>
        <v>1</v>
      </c>
      <c r="Q195" s="28">
        <f>IF(ISERROR(FIND("is the energetic average beween",$M195,1)),0,1)</f>
        <v>0</v>
      </c>
      <c r="R195" s="28">
        <f>IF(ISERROR(FIND("is constant (340 m/s)",$M195,1)),0,-1)</f>
        <v>0</v>
      </c>
      <c r="S195" s="28">
        <f>IF(ISERROR(FIND("is proportional to the temperature",$M195,1)),0,-1)</f>
        <v>-1</v>
      </c>
      <c r="T195" s="28">
        <f>IF(ISERROR(FIND("is proportional to the square root ",$M195,1)),0,1)</f>
        <v>1</v>
      </c>
      <c r="U195" s="28">
        <f>IF(ISERROR(FIND("depends on the sound level",$M195,1)),0,-1)</f>
        <v>0</v>
      </c>
      <c r="V195" s="26">
        <f>SUM(N195:U195)</f>
        <v>0</v>
      </c>
      <c r="W195" s="24" t="s">
        <v>66</v>
      </c>
      <c r="X195" s="28">
        <f>IF(ISERROR(FIND("power level doubles",$W195,1)),0,-1)</f>
        <v>-1</v>
      </c>
      <c r="Y195" s="28">
        <f>IF(ISERROR(FIND("power level increases by 6 dB",$W195,1)),0,-1)</f>
        <v>0</v>
      </c>
      <c r="Z195" s="28">
        <f>IF(ISERROR(FIND("power level increases by 3 dB",$W195,1)),0,1)</f>
        <v>0</v>
      </c>
      <c r="AA195" s="28">
        <f>IF(ISERROR(FIND("by the listener doubles",$W195,1)),0,-1)</f>
        <v>-1</v>
      </c>
      <c r="AB195" s="28">
        <f>IF(ISERROR(FIND("by a factor 1.41",$W195,1)),0,1)</f>
        <v>0</v>
      </c>
      <c r="AC195" s="26">
        <f>SUM(X195:AB195)</f>
        <v>-2</v>
      </c>
      <c r="AD195" s="25" t="s">
        <v>68</v>
      </c>
      <c r="AE195" s="26">
        <f>IF(EXACT(AD195,"25 dB"),1,IF(AD195="",0,-1))</f>
        <v>-1</v>
      </c>
      <c r="AF195" s="24" t="s">
        <v>62</v>
      </c>
      <c r="AG195" s="26">
        <f>IF(EXACT(AF195,"2 Pa"),1,IF(AF195="",0,-1))</f>
        <v>1</v>
      </c>
      <c r="AH195" s="29" t="s">
        <v>63</v>
      </c>
      <c r="AI195" s="30">
        <f>20*LOG10((3+K195)/0.00002)</f>
        <v>115.56302500767288</v>
      </c>
      <c r="AJ195" s="26">
        <f>IF(AH195="",0,IF(EXACT(RIGHT(AH195,2),"dB"),IF(ABS(VALUE(LEFT(AH195,FIND(" ",AH195,1)))-AI195)&lt;=0.5,1,-1),-1))</f>
        <v>-1</v>
      </c>
      <c r="AK195" s="24" t="s">
        <v>64</v>
      </c>
      <c r="AL195" s="30">
        <f>10*LOG10(10^((80+J195)/10)+10^((78+I195)/10))</f>
        <v>88.764348624364843</v>
      </c>
      <c r="AM195" s="26">
        <f>IF(AK195="",0,IF(EXACT(RIGHT(AK195,2),"dB"),IF(ABS(VALUE(LEFT(AK195,FIND(" ",AK195,1)))-AL195)&lt;=0.5,1,-1),-1))</f>
        <v>-1</v>
      </c>
      <c r="AN195" s="31"/>
      <c r="AO195" s="28" t="str">
        <f>TEXT(78+K195-16.1,"0.0")</f>
        <v>70.9</v>
      </c>
      <c r="AP195" s="26">
        <f>IF(AN195="",0,IF(EXACT(RIGHT(AN195,5),"dB(A)"),IF(ABS(VALUE(LEFT(AN195,FIND(" ",AN195,1)))-AO195)&lt;=0.5,1,-1),-1))</f>
        <v>0</v>
      </c>
      <c r="AQ195" s="24" t="s">
        <v>65</v>
      </c>
      <c r="AR195" s="28">
        <f>60+I195-0.5</f>
        <v>65.5</v>
      </c>
      <c r="AS195" s="26">
        <f>IF(AQ195="",0,IF(EXACT(RIGHT(AQ195,5),"dB(A)"),IF(ABS(VALUE(LEFT(AQ195,FIND(" ",AQ195,1)))-AR195)&lt;=0.5,1,-1),-1))</f>
        <v>-1</v>
      </c>
      <c r="AT195" s="31"/>
      <c r="AU195" s="31">
        <f>0.00002*10^((80+J195)/20)</f>
        <v>0.44774422771366768</v>
      </c>
      <c r="AV195" s="31">
        <f>AU195/400</f>
        <v>1.1193605692841691E-3</v>
      </c>
      <c r="AW195" s="31">
        <f>AU195*AV195</f>
        <v>5.0118723362727166E-4</v>
      </c>
      <c r="AX195" s="31">
        <f>AW195/340</f>
        <v>1.4740800989037401E-6</v>
      </c>
      <c r="AY195" s="26">
        <f>IF(AT195="",0,-1)</f>
        <v>0</v>
      </c>
      <c r="AZ195" s="32">
        <f>L195+V195+AC195+AE195+AG195+AJ195+AM195+AP195+AS195+AY195</f>
        <v>-3</v>
      </c>
    </row>
    <row r="196" spans="1:52" ht="15.75" customHeight="1">
      <c r="A196" s="22">
        <v>195</v>
      </c>
      <c r="B196" s="23">
        <v>41922.75006165509</v>
      </c>
      <c r="C196" s="29" t="s">
        <v>148</v>
      </c>
      <c r="D196" s="33">
        <v>1</v>
      </c>
      <c r="E196" s="25">
        <v>239453</v>
      </c>
      <c r="F196" s="25">
        <f>INT(E196/100000)</f>
        <v>2</v>
      </c>
      <c r="G196" s="25">
        <f>INT(($E196-100000*F196)/10000)</f>
        <v>3</v>
      </c>
      <c r="H196" s="25">
        <f>INT(($E196-100000*F196-10000*G196)/1000)</f>
        <v>9</v>
      </c>
      <c r="I196" s="25">
        <f>INT(($E196-100000*$F196-10000*$G196-1000*$H196)/100)</f>
        <v>4</v>
      </c>
      <c r="J196" s="25">
        <f>INT(($E196-100000*$F196-10000*$G196-1000*$H196-100*$I196)/10)</f>
        <v>5</v>
      </c>
      <c r="K196" s="25">
        <f>INT(($E196-100000*$F196-10000*$G196-1000*$H196-100*$I196-10*$J196))</f>
        <v>3</v>
      </c>
      <c r="L196" s="26">
        <v>2</v>
      </c>
      <c r="M196" s="24" t="s">
        <v>156</v>
      </c>
      <c r="N196" s="28">
        <f>IF(ISERROR(FIND("larger than the sound intensity level",M196,1)),0,-1)</f>
        <v>0</v>
      </c>
      <c r="O196" s="28">
        <f>IF(ISERROR(FIND("are always equal",$M196,1)),0,-1)</f>
        <v>-1</v>
      </c>
      <c r="P196" s="28">
        <f>IF(ISERROR(FIND("is always smaller or equal than the sound energy density level",$M196,1)),0,1)</f>
        <v>1</v>
      </c>
      <c r="Q196" s="28">
        <f>IF(ISERROR(FIND("is the energetic average beween",$M196,1)),0,1)</f>
        <v>0</v>
      </c>
      <c r="R196" s="28">
        <f>IF(ISERROR(FIND("is constant (340 m/s)",$M196,1)),0,-1)</f>
        <v>0</v>
      </c>
      <c r="S196" s="28">
        <f>IF(ISERROR(FIND("is proportional to the temperature",$M196,1)),0,-1)</f>
        <v>-1</v>
      </c>
      <c r="T196" s="28">
        <f>IF(ISERROR(FIND("is proportional to the square root ",$M196,1)),0,1)</f>
        <v>0</v>
      </c>
      <c r="U196" s="28">
        <f>IF(ISERROR(FIND("depends on the sound level",$M196,1)),0,-1)</f>
        <v>0</v>
      </c>
      <c r="V196" s="26">
        <f>SUM(N196:U196)</f>
        <v>-1</v>
      </c>
      <c r="W196" s="24" t="s">
        <v>155</v>
      </c>
      <c r="X196" s="28">
        <f>IF(ISERROR(FIND("power level doubles",$W196,1)),0,-1)</f>
        <v>0</v>
      </c>
      <c r="Y196" s="28">
        <f>IF(ISERROR(FIND("power level increases by 6 dB",$W196,1)),0,-1)</f>
        <v>0</v>
      </c>
      <c r="Z196" s="28">
        <f>IF(ISERROR(FIND("power level increases by 3 dB",$W196,1)),0,1)</f>
        <v>1</v>
      </c>
      <c r="AA196" s="28">
        <f>IF(ISERROR(FIND("by the listener doubles",$W196,1)),0,-1)</f>
        <v>0</v>
      </c>
      <c r="AB196" s="28">
        <f>IF(ISERROR(FIND("by a factor 1.41",$W196,1)),0,1)</f>
        <v>0</v>
      </c>
      <c r="AC196" s="26">
        <f>SUM(X196:AB196)</f>
        <v>1</v>
      </c>
      <c r="AD196" s="25" t="s">
        <v>157</v>
      </c>
      <c r="AE196" s="26">
        <f>IF(EXACT(AD196,"25 dB"),1,IF(AD196="",0,-1))</f>
        <v>-1</v>
      </c>
      <c r="AF196" s="24" t="s">
        <v>149</v>
      </c>
      <c r="AG196" s="26">
        <f>IF(EXACT(AF196,"2 Pa"),1,IF(AF196="",0,-1))</f>
        <v>1</v>
      </c>
      <c r="AH196" s="24" t="s">
        <v>150</v>
      </c>
      <c r="AI196" s="30">
        <f>20*LOG10((3+K196)/0.00002)</f>
        <v>109.54242509439325</v>
      </c>
      <c r="AJ196" s="26">
        <f>IF(AH196="",0,IF(EXACT(RIGHT(AH196,2),"dB"),IF(ABS(VALUE(LEFT(AH196,FIND(" ",AH196,1)))-AI196)&lt;=0.5,1,-1),-1))</f>
        <v>-1</v>
      </c>
      <c r="AK196" s="24" t="s">
        <v>151</v>
      </c>
      <c r="AL196" s="30">
        <f>10*LOG10(10^((80+J196)/10)+10^((78+I196)/10))</f>
        <v>86.764348624364857</v>
      </c>
      <c r="AM196" s="26">
        <f>IF(AK196="",0,IF(EXACT(RIGHT(AK196,2),"dB"),IF(ABS(VALUE(LEFT(AK196,FIND(" ",AK196,1)))-AL196)&lt;=0.5,1,-1),-1))</f>
        <v>-1</v>
      </c>
      <c r="AN196" s="29" t="s">
        <v>152</v>
      </c>
      <c r="AO196" s="28" t="str">
        <f>TEXT(78+K196-16.1,"0.0")</f>
        <v>64.9</v>
      </c>
      <c r="AP196" s="26">
        <f>IF(AN196="",0,IF(EXACT(RIGHT(AN196,5),"dB(A)"),IF(ABS(VALUE(LEFT(AN196,FIND(" ",AN196,1)))-AO196)&lt;=0.5,1,-1),-1))</f>
        <v>-1</v>
      </c>
      <c r="AQ196" s="24" t="s">
        <v>153</v>
      </c>
      <c r="AR196" s="28">
        <f>60+I196-0.5</f>
        <v>63.5</v>
      </c>
      <c r="AS196" s="26">
        <f>IF(AQ196="",0,IF(EXACT(RIGHT(AQ196,5),"dB(A)"),IF(ABS(VALUE(LEFT(AQ196,FIND(" ",AQ196,1)))-AR196)&lt;=0.5,1,-1),-1))</f>
        <v>-1</v>
      </c>
      <c r="AT196" s="24" t="s">
        <v>154</v>
      </c>
      <c r="AU196" s="31">
        <f>0.00002*10^((80+J196)/20)</f>
        <v>0.3556558820077847</v>
      </c>
      <c r="AV196" s="31">
        <f>AU196/400</f>
        <v>8.891397050194617E-4</v>
      </c>
      <c r="AW196" s="31">
        <f>AU196*AV196</f>
        <v>3.1622776601683816E-4</v>
      </c>
      <c r="AX196" s="31">
        <f>AW196/340</f>
        <v>9.300816647554063E-7</v>
      </c>
      <c r="AY196" s="26">
        <f>IF(AT196="",0,-1)</f>
        <v>-1</v>
      </c>
      <c r="AZ196" s="32">
        <f>L196+V196+AC196+AE196+AG196+AJ196+AM196+AP196+AS196+AY196</f>
        <v>-3</v>
      </c>
    </row>
    <row r="197" spans="1:52" ht="15.75" customHeight="1">
      <c r="A197" s="22">
        <v>196</v>
      </c>
      <c r="B197" s="23">
        <v>41922.751681608795</v>
      </c>
      <c r="C197" s="29" t="s">
        <v>368</v>
      </c>
      <c r="D197" s="33">
        <v>1</v>
      </c>
      <c r="E197" s="25">
        <v>242321</v>
      </c>
      <c r="F197" s="25">
        <f>INT(E197/100000)</f>
        <v>2</v>
      </c>
      <c r="G197" s="25">
        <f>INT(($E197-100000*F197)/10000)</f>
        <v>4</v>
      </c>
      <c r="H197" s="25">
        <f>INT(($E197-100000*F197-10000*G197)/1000)</f>
        <v>2</v>
      </c>
      <c r="I197" s="25">
        <f>INT(($E197-100000*$F197-10000*$G197-1000*$H197)/100)</f>
        <v>3</v>
      </c>
      <c r="J197" s="25">
        <f>INT(($E197-100000*$F197-10000*$G197-1000*$H197-100*$I197)/10)</f>
        <v>2</v>
      </c>
      <c r="K197" s="25">
        <f>INT(($E197-100000*$F197-10000*$G197-1000*$H197-100*$I197-10*$J197))</f>
        <v>1</v>
      </c>
      <c r="L197" s="26">
        <v>2</v>
      </c>
      <c r="M197" s="24" t="s">
        <v>376</v>
      </c>
      <c r="N197" s="28">
        <f>IF(ISERROR(FIND("larger than the sound intensity level",M197,1)),0,-1)</f>
        <v>-1</v>
      </c>
      <c r="O197" s="28">
        <f>IF(ISERROR(FIND("are always equal",$M197,1)),0,-1)</f>
        <v>0</v>
      </c>
      <c r="P197" s="28">
        <f>IF(ISERROR(FIND("is always smaller or equal than the sound energy density level",$M197,1)),0,1)</f>
        <v>1</v>
      </c>
      <c r="Q197" s="28">
        <f>IF(ISERROR(FIND("is the energetic average beween",$M197,1)),0,1)</f>
        <v>0</v>
      </c>
      <c r="R197" s="28">
        <f>IF(ISERROR(FIND("is constant (340 m/s)",$M197,1)),0,-1)</f>
        <v>-1</v>
      </c>
      <c r="S197" s="28">
        <f>IF(ISERROR(FIND("is proportional to the temperature",$M197,1)),0,-1)</f>
        <v>0</v>
      </c>
      <c r="T197" s="28">
        <f>IF(ISERROR(FIND("is proportional to the square root ",$M197,1)),0,1)</f>
        <v>0</v>
      </c>
      <c r="U197" s="28">
        <f>IF(ISERROR(FIND("depends on the sound level",$M197,1)),0,-1)</f>
        <v>0</v>
      </c>
      <c r="V197" s="26">
        <f>SUM(N197:U197)</f>
        <v>-1</v>
      </c>
      <c r="W197" s="24" t="s">
        <v>375</v>
      </c>
      <c r="X197" s="28">
        <f>IF(ISERROR(FIND("power level doubles",$W197,1)),0,-1)</f>
        <v>0</v>
      </c>
      <c r="Y197" s="28">
        <f>IF(ISERROR(FIND("power level increases by 6 dB",$W197,1)),0,-1)</f>
        <v>0</v>
      </c>
      <c r="Z197" s="28">
        <f>IF(ISERROR(FIND("power level increases by 3 dB",$W197,1)),0,1)</f>
        <v>1</v>
      </c>
      <c r="AA197" s="28">
        <f>IF(ISERROR(FIND("by the listener doubles",$W197,1)),0,-1)</f>
        <v>0</v>
      </c>
      <c r="AB197" s="28">
        <f>IF(ISERROR(FIND("by a factor 1.41",$W197,1)),0,1)</f>
        <v>0</v>
      </c>
      <c r="AC197" s="26">
        <f>SUM(X197:AB197)</f>
        <v>1</v>
      </c>
      <c r="AD197" s="25" t="s">
        <v>377</v>
      </c>
      <c r="AE197" s="26">
        <f>IF(EXACT(AD197,"25 dB"),1,IF(AD197="",0,-1))</f>
        <v>1</v>
      </c>
      <c r="AF197" s="29" t="s">
        <v>369</v>
      </c>
      <c r="AG197" s="26">
        <f>IF(EXACT(AF197,"2 Pa"),1,IF(AF197="",0,-1))</f>
        <v>-1</v>
      </c>
      <c r="AH197" s="29" t="s">
        <v>370</v>
      </c>
      <c r="AI197" s="30">
        <f>20*LOG10((3+K197)/0.00002)</f>
        <v>106.02059991327963</v>
      </c>
      <c r="AJ197" s="26">
        <f>IF(AH197="",0,IF(EXACT(RIGHT(AH197,2),"dB"),IF(ABS(VALUE(LEFT(AH197,FIND(" ",AH197,1)))-AI197)&lt;=0.5,1,-1),-1))</f>
        <v>-1</v>
      </c>
      <c r="AK197" s="24" t="s">
        <v>371</v>
      </c>
      <c r="AL197" s="30">
        <f>10*LOG10(10^((80+J197)/10)+10^((78+I197)/10))</f>
        <v>84.539018910438685</v>
      </c>
      <c r="AM197" s="26">
        <f>IF(AK197="",0,IF(EXACT(RIGHT(AK197,2),"dB"),IF(ABS(VALUE(LEFT(AK197,FIND(" ",AK197,1)))-AL197)&lt;=0.5,1,-1),-1))</f>
        <v>-1</v>
      </c>
      <c r="AN197" s="24" t="s">
        <v>372</v>
      </c>
      <c r="AO197" s="28" t="str">
        <f>TEXT(78+K197-16.1,"0.0")</f>
        <v>62.9</v>
      </c>
      <c r="AP197" s="26">
        <f>IF(AN197="",0,IF(EXACT(RIGHT(AN197,5),"dB(A)"),IF(ABS(VALUE(LEFT(AN197,FIND(" ",AN197,1)))-AO197)&lt;=0.5,1,-1),-1))</f>
        <v>-1</v>
      </c>
      <c r="AQ197" s="24" t="s">
        <v>373</v>
      </c>
      <c r="AR197" s="28">
        <f>60+I197-0.5</f>
        <v>62.5</v>
      </c>
      <c r="AS197" s="26">
        <f>IF(AQ197="",0,IF(EXACT(RIGHT(AQ197,5),"dB(A)"),IF(ABS(VALUE(LEFT(AQ197,FIND(" ",AQ197,1)))-AR197)&lt;=0.5,1,-1),-1))</f>
        <v>-1</v>
      </c>
      <c r="AT197" s="24" t="s">
        <v>374</v>
      </c>
      <c r="AU197" s="31">
        <f>0.00002*10^((80+J197)/20)</f>
        <v>0.25178508235883346</v>
      </c>
      <c r="AV197" s="31">
        <f>AU197/400</f>
        <v>6.2946270589708364E-4</v>
      </c>
      <c r="AW197" s="31">
        <f>AU197*AV197</f>
        <v>1.5848931924611136E-4</v>
      </c>
      <c r="AX197" s="31">
        <f>AW197/340</f>
        <v>4.6614505660620987E-7</v>
      </c>
      <c r="AY197" s="26">
        <f>IF(AT197="",0,-1)</f>
        <v>-1</v>
      </c>
      <c r="AZ197" s="32">
        <f>L197+V197+AC197+AE197+AG197+AJ197+AM197+AP197+AS197+AY197</f>
        <v>-3</v>
      </c>
    </row>
    <row r="198" spans="1:52" ht="15.75" customHeight="1">
      <c r="A198" s="22">
        <v>197</v>
      </c>
      <c r="B198" s="23">
        <v>41922.751704826384</v>
      </c>
      <c r="C198" s="24" t="s">
        <v>388</v>
      </c>
      <c r="D198" s="25"/>
      <c r="E198" s="25">
        <v>250972</v>
      </c>
      <c r="F198" s="25">
        <f>INT(E198/100000)</f>
        <v>2</v>
      </c>
      <c r="G198" s="25">
        <f>INT(($E198-100000*F198)/10000)</f>
        <v>5</v>
      </c>
      <c r="H198" s="25">
        <f>INT(($E198-100000*F198-10000*G198)/1000)</f>
        <v>0</v>
      </c>
      <c r="I198" s="25">
        <f>INT(($E198-100000*$F198-10000*$G198-1000*$H198)/100)</f>
        <v>9</v>
      </c>
      <c r="J198" s="25">
        <f>INT(($E198-100000*$F198-10000*$G198-1000*$H198-100*$I198)/10)</f>
        <v>7</v>
      </c>
      <c r="K198" s="25">
        <f>INT(($E198-100000*$F198-10000*$G198-1000*$H198-100*$I198-10*$J198))</f>
        <v>2</v>
      </c>
      <c r="L198" s="26">
        <v>2</v>
      </c>
      <c r="M198" s="24" t="s">
        <v>392</v>
      </c>
      <c r="N198" s="28">
        <f>IF(ISERROR(FIND("larger than the sound intensity level",M198,1)),0,-1)</f>
        <v>0</v>
      </c>
      <c r="O198" s="28">
        <f>IF(ISERROR(FIND("are always equal",$M198,1)),0,-1)</f>
        <v>-1</v>
      </c>
      <c r="P198" s="28">
        <f>IF(ISERROR(FIND("is always smaller or equal than the sound energy density level",$M198,1)),0,1)</f>
        <v>0</v>
      </c>
      <c r="Q198" s="28">
        <f>IF(ISERROR(FIND("is the energetic average beween",$M198,1)),0,1)</f>
        <v>0</v>
      </c>
      <c r="R198" s="28">
        <f>IF(ISERROR(FIND("is constant (340 m/s)",$M198,1)),0,-1)</f>
        <v>-1</v>
      </c>
      <c r="S198" s="28">
        <f>IF(ISERROR(FIND("is proportional to the temperature",$M198,1)),0,-1)</f>
        <v>0</v>
      </c>
      <c r="T198" s="28">
        <f>IF(ISERROR(FIND("is proportional to the square root ",$M198,1)),0,1)</f>
        <v>1</v>
      </c>
      <c r="U198" s="28">
        <f>IF(ISERROR(FIND("depends on the sound level",$M198,1)),0,-1)</f>
        <v>0</v>
      </c>
      <c r="V198" s="26">
        <f>SUM(N198:U198)</f>
        <v>-1</v>
      </c>
      <c r="W198" s="24" t="s">
        <v>391</v>
      </c>
      <c r="X198" s="28">
        <f>IF(ISERROR(FIND("power level doubles",$W198,1)),0,-1)</f>
        <v>-1</v>
      </c>
      <c r="Y198" s="28">
        <f>IF(ISERROR(FIND("power level increases by 6 dB",$W198,1)),0,-1)</f>
        <v>0</v>
      </c>
      <c r="Z198" s="28">
        <f>IF(ISERROR(FIND("power level increases by 3 dB",$W198,1)),0,1)</f>
        <v>1</v>
      </c>
      <c r="AA198" s="28">
        <f>IF(ISERROR(FIND("by the listener doubles",$W198,1)),0,-1)</f>
        <v>0</v>
      </c>
      <c r="AB198" s="28">
        <f>IF(ISERROR(FIND("by a factor 1.41",$W198,1)),0,1)</f>
        <v>0</v>
      </c>
      <c r="AC198" s="26">
        <f>SUM(X198:AB198)</f>
        <v>0</v>
      </c>
      <c r="AD198" s="25" t="s">
        <v>393</v>
      </c>
      <c r="AE198" s="26">
        <f>IF(EXACT(AD198,"25 dB"),1,IF(AD198="",0,-1))</f>
        <v>-1</v>
      </c>
      <c r="AF198" s="29" t="s">
        <v>389</v>
      </c>
      <c r="AG198" s="26">
        <f>IF(EXACT(AF198,"2 Pa"),1,IF(AF198="",0,-1))</f>
        <v>-1</v>
      </c>
      <c r="AH198" s="29">
        <v>107.96</v>
      </c>
      <c r="AI198" s="30">
        <f>20*LOG10((3+K198)/0.00002)</f>
        <v>107.95880017344075</v>
      </c>
      <c r="AJ198" s="26">
        <f>IF(AH198="",0,IF(EXACT(RIGHT(AH198,2),"dB"),IF(ABS(VALUE(LEFT(AH198,FIND(" ",AH198,1)))-AI198)&lt;=0.5,1,-1),-1))</f>
        <v>-1</v>
      </c>
      <c r="AK198" s="29">
        <v>90.53</v>
      </c>
      <c r="AL198" s="30">
        <f>10*LOG10(10^((80+J198)/10)+10^((78+I198)/10))</f>
        <v>90.010299956639813</v>
      </c>
      <c r="AM198" s="26">
        <f>IF(AK198="",0,IF(EXACT(RIGHT(AK198,2),"dB"),IF(ABS(VALUE(LEFT(AK198,FIND(" ",AK198,1)))-AL198)&lt;=0.5,1,-1),-1))</f>
        <v>-1</v>
      </c>
      <c r="AN198" s="31"/>
      <c r="AO198" s="28" t="str">
        <f>TEXT(78+K198-16.1,"0.0")</f>
        <v>63.9</v>
      </c>
      <c r="AP198" s="26">
        <f>IF(AN198="",0,IF(EXACT(RIGHT(AN198,5),"dB(A)"),IF(ABS(VALUE(LEFT(AN198,FIND(" ",AN198,1)))-AO198)&lt;=0.5,1,-1),-1))</f>
        <v>0</v>
      </c>
      <c r="AQ198" s="24">
        <v>69</v>
      </c>
      <c r="AR198" s="28">
        <f>60+I198-0.5</f>
        <v>68.5</v>
      </c>
      <c r="AS198" s="26">
        <f>IF(AQ198="",0,IF(EXACT(RIGHT(AQ198,5),"dB(A)"),IF(ABS(VALUE(LEFT(AQ198,FIND(" ",AQ198,1)))-AR198)&lt;=0.5,1,-1),-1))</f>
        <v>-1</v>
      </c>
      <c r="AT198" s="24" t="s">
        <v>390</v>
      </c>
      <c r="AU198" s="31">
        <f>0.00002*10^((80+J198)/20)</f>
        <v>0.44774422771366768</v>
      </c>
      <c r="AV198" s="31">
        <f>AU198/400</f>
        <v>1.1193605692841691E-3</v>
      </c>
      <c r="AW198" s="31">
        <f>AU198*AV198</f>
        <v>5.0118723362727166E-4</v>
      </c>
      <c r="AX198" s="31">
        <f>AW198/340</f>
        <v>1.4740800989037401E-6</v>
      </c>
      <c r="AY198" s="26">
        <v>1</v>
      </c>
      <c r="AZ198" s="32">
        <f>L198+V198+AC198+AE198+AG198+AJ198+AM198+AP198+AS198+AY198</f>
        <v>-3</v>
      </c>
    </row>
    <row r="199" spans="1:52" ht="15.75" customHeight="1">
      <c r="A199" s="22">
        <v>198</v>
      </c>
      <c r="B199" s="23">
        <v>41922.751811655093</v>
      </c>
      <c r="C199" s="24" t="s">
        <v>394</v>
      </c>
      <c r="D199" s="25"/>
      <c r="E199" s="25">
        <v>243652</v>
      </c>
      <c r="F199" s="25">
        <f>INT(E199/100000)</f>
        <v>2</v>
      </c>
      <c r="G199" s="25">
        <f>INT(($E199-100000*F199)/10000)</f>
        <v>4</v>
      </c>
      <c r="H199" s="25">
        <f>INT(($E199-100000*F199-10000*G199)/1000)</f>
        <v>3</v>
      </c>
      <c r="I199" s="25">
        <f>INT(($E199-100000*$F199-10000*$G199-1000*$H199)/100)</f>
        <v>6</v>
      </c>
      <c r="J199" s="25">
        <f>INT(($E199-100000*$F199-10000*$G199-1000*$H199-100*$I199)/10)</f>
        <v>5</v>
      </c>
      <c r="K199" s="25">
        <f>INT(($E199-100000*$F199-10000*$G199-1000*$H199-100*$I199-10*$J199))</f>
        <v>2</v>
      </c>
      <c r="L199" s="26">
        <v>2</v>
      </c>
      <c r="M199" s="24" t="s">
        <v>399</v>
      </c>
      <c r="N199" s="28">
        <f>IF(ISERROR(FIND("larger than the sound intensity level",M199,1)),0,-1)</f>
        <v>0</v>
      </c>
      <c r="O199" s="28">
        <f>IF(ISERROR(FIND("are always equal",$M199,1)),0,-1)</f>
        <v>-1</v>
      </c>
      <c r="P199" s="28">
        <f>IF(ISERROR(FIND("is always smaller or equal than the sound energy density level",$M199,1)),0,1)</f>
        <v>0</v>
      </c>
      <c r="Q199" s="28">
        <f>IF(ISERROR(FIND("is the energetic average beween",$M199,1)),0,1)</f>
        <v>0</v>
      </c>
      <c r="R199" s="28">
        <f>IF(ISERROR(FIND("is constant (340 m/s)",$M199,1)),0,-1)</f>
        <v>-1</v>
      </c>
      <c r="S199" s="28">
        <f>IF(ISERROR(FIND("is proportional to the temperature",$M199,1)),0,-1)</f>
        <v>0</v>
      </c>
      <c r="T199" s="28">
        <f>IF(ISERROR(FIND("is proportional to the square root ",$M199,1)),0,1)</f>
        <v>1</v>
      </c>
      <c r="U199" s="28">
        <f>IF(ISERROR(FIND("depends on the sound level",$M199,1)),0,-1)</f>
        <v>0</v>
      </c>
      <c r="V199" s="26">
        <f>SUM(N199:U199)</f>
        <v>-1</v>
      </c>
      <c r="W199" s="24" t="s">
        <v>398</v>
      </c>
      <c r="X199" s="28">
        <f>IF(ISERROR(FIND("power level doubles",$W199,1)),0,-1)</f>
        <v>-1</v>
      </c>
      <c r="Y199" s="28">
        <f>IF(ISERROR(FIND("power level increases by 6 dB",$W199,1)),0,-1)</f>
        <v>0</v>
      </c>
      <c r="Z199" s="28">
        <f>IF(ISERROR(FIND("power level increases by 3 dB",$W199,1)),0,1)</f>
        <v>1</v>
      </c>
      <c r="AA199" s="28">
        <f>IF(ISERROR(FIND("by the listener doubles",$W199,1)),0,-1)</f>
        <v>0</v>
      </c>
      <c r="AB199" s="28">
        <f>IF(ISERROR(FIND("by a factor 1.41",$W199,1)),0,1)</f>
        <v>0</v>
      </c>
      <c r="AC199" s="26">
        <f>SUM(X199:AB199)</f>
        <v>0</v>
      </c>
      <c r="AD199" s="25" t="s">
        <v>400</v>
      </c>
      <c r="AE199" s="26">
        <f>IF(EXACT(AD199,"25 dB"),1,IF(AD199="",0,-1))</f>
        <v>-1</v>
      </c>
      <c r="AF199" s="29" t="s">
        <v>395</v>
      </c>
      <c r="AG199" s="26">
        <f>IF(EXACT(AF199,"2 Pa"),1,IF(AF199="",0,-1))</f>
        <v>-1</v>
      </c>
      <c r="AH199" s="29">
        <v>107.96</v>
      </c>
      <c r="AI199" s="30">
        <f>20*LOG10((3+K199)/0.00002)</f>
        <v>107.95880017344075</v>
      </c>
      <c r="AJ199" s="26">
        <f>IF(AH199="",0,IF(EXACT(RIGHT(AH199,2),"dB"),IF(ABS(VALUE(LEFT(AH199,FIND(" ",AH199,1)))-AI199)&lt;=0.5,1,-1),-1))</f>
        <v>-1</v>
      </c>
      <c r="AK199" s="29">
        <v>87.53</v>
      </c>
      <c r="AL199" s="30">
        <f>10*LOG10(10^((80+J199)/10)+10^((78+I199)/10))</f>
        <v>87.539018910438671</v>
      </c>
      <c r="AM199" s="26">
        <f>IF(AK199="",0,IF(EXACT(RIGHT(AK199,2),"dB"),IF(ABS(VALUE(LEFT(AK199,FIND(" ",AK199,1)))-AL199)&lt;=0.5,1,-1),-1))</f>
        <v>-1</v>
      </c>
      <c r="AN199" s="31"/>
      <c r="AO199" s="28" t="str">
        <f>TEXT(78+K199-16.1,"0.0")</f>
        <v>63.9</v>
      </c>
      <c r="AP199" s="26">
        <f>IF(AN199="",0,IF(EXACT(RIGHT(AN199,5),"dB(A)"),IF(ABS(VALUE(LEFT(AN199,FIND(" ",AN199,1)))-AO199)&lt;=0.5,1,-1),-1))</f>
        <v>0</v>
      </c>
      <c r="AQ199" s="24" t="s">
        <v>396</v>
      </c>
      <c r="AR199" s="28">
        <f>60+I199-0.5</f>
        <v>65.5</v>
      </c>
      <c r="AS199" s="26">
        <f>IF(AQ199="",0,IF(EXACT(RIGHT(AQ199,5),"dB(A)"),IF(ABS(VALUE(LEFT(AQ199,FIND(" ",AQ199,1)))-AR199)&lt;=0.5,1,-1),-1))</f>
        <v>-1</v>
      </c>
      <c r="AT199" s="24" t="s">
        <v>397</v>
      </c>
      <c r="AU199" s="31">
        <f>0.00002*10^((80+J199)/20)</f>
        <v>0.3556558820077847</v>
      </c>
      <c r="AV199" s="31">
        <f>AU199/400</f>
        <v>8.891397050194617E-4</v>
      </c>
      <c r="AW199" s="31">
        <f>AU199*AV199</f>
        <v>3.1622776601683816E-4</v>
      </c>
      <c r="AX199" s="31">
        <f>AW199/340</f>
        <v>9.300816647554063E-7</v>
      </c>
      <c r="AY199" s="26">
        <v>1</v>
      </c>
      <c r="AZ199" s="32">
        <f>L199+V199+AC199+AE199+AG199+AJ199+AM199+AP199+AS199+AY199</f>
        <v>-3</v>
      </c>
    </row>
    <row r="200" spans="1:52" ht="15.75" customHeight="1">
      <c r="A200" s="22">
        <v>199</v>
      </c>
      <c r="B200" s="23">
        <v>41922.75305136574</v>
      </c>
      <c r="C200" s="24" t="s">
        <v>921</v>
      </c>
      <c r="D200" s="25"/>
      <c r="E200" s="25">
        <v>255676</v>
      </c>
      <c r="F200" s="25">
        <f>INT(E200/100000)</f>
        <v>2</v>
      </c>
      <c r="G200" s="25">
        <f>INT(($E200-100000*F200)/10000)</f>
        <v>5</v>
      </c>
      <c r="H200" s="25">
        <f>INT(($E200-100000*F200-10000*G200)/1000)</f>
        <v>5</v>
      </c>
      <c r="I200" s="25">
        <f>INT(($E200-100000*$F200-10000*$G200-1000*$H200)/100)</f>
        <v>6</v>
      </c>
      <c r="J200" s="25">
        <f>INT(($E200-100000*$F200-10000*$G200-1000*$H200-100*$I200)/10)</f>
        <v>7</v>
      </c>
      <c r="K200" s="25">
        <f>INT(($E200-100000*$F200-10000*$G200-1000*$H200-100*$I200-10*$J200))</f>
        <v>6</v>
      </c>
      <c r="L200" s="26">
        <v>2</v>
      </c>
      <c r="M200" s="24" t="s">
        <v>927</v>
      </c>
      <c r="N200" s="28">
        <f>IF(ISERROR(FIND("larger than the sound intensity level",M200,1)),0,-1)</f>
        <v>-1</v>
      </c>
      <c r="O200" s="28">
        <f>IF(ISERROR(FIND("are always equal",$M200,1)),0,-1)</f>
        <v>0</v>
      </c>
      <c r="P200" s="28">
        <f>IF(ISERROR(FIND("is always smaller or equal than the sound energy density level",$M200,1)),0,1)</f>
        <v>0</v>
      </c>
      <c r="Q200" s="28">
        <f>IF(ISERROR(FIND("is the energetic average beween",$M200,1)),0,1)</f>
        <v>1</v>
      </c>
      <c r="R200" s="28">
        <f>IF(ISERROR(FIND("is constant (340 m/s)",$M200,1)),0,-1)</f>
        <v>-1</v>
      </c>
      <c r="S200" s="28">
        <f>IF(ISERROR(FIND("is proportional to the temperature",$M200,1)),0,-1)</f>
        <v>0</v>
      </c>
      <c r="T200" s="28">
        <f>IF(ISERROR(FIND("is proportional to the square root ",$M200,1)),0,1)</f>
        <v>0</v>
      </c>
      <c r="U200" s="28">
        <f>IF(ISERROR(FIND("depends on the sound level",$M200,1)),0,-1)</f>
        <v>0</v>
      </c>
      <c r="V200" s="26">
        <f>SUM(N200:U200)</f>
        <v>-1</v>
      </c>
      <c r="W200" s="24" t="s">
        <v>926</v>
      </c>
      <c r="X200" s="28">
        <f>IF(ISERROR(FIND("power level doubles",$W200,1)),0,-1)</f>
        <v>0</v>
      </c>
      <c r="Y200" s="28">
        <f>IF(ISERROR(FIND("power level increases by 6 dB",$W200,1)),0,-1)</f>
        <v>0</v>
      </c>
      <c r="Z200" s="28">
        <f>IF(ISERROR(FIND("power level increases by 3 dB",$W200,1)),0,1)</f>
        <v>1</v>
      </c>
      <c r="AA200" s="28">
        <f>IF(ISERROR(FIND("by the listener doubles",$W200,1)),0,-1)</f>
        <v>0</v>
      </c>
      <c r="AB200" s="28">
        <f>IF(ISERROR(FIND("by a factor 1.41",$W200,1)),0,1)</f>
        <v>0</v>
      </c>
      <c r="AC200" s="26">
        <f>SUM(X200:AB200)</f>
        <v>1</v>
      </c>
      <c r="AD200" s="25" t="s">
        <v>928</v>
      </c>
      <c r="AE200" s="26">
        <f>IF(EXACT(AD200,"25 dB"),1,IF(AD200="",0,-1))</f>
        <v>-1</v>
      </c>
      <c r="AF200" s="24" t="s">
        <v>922</v>
      </c>
      <c r="AG200" s="26">
        <f>IF(EXACT(AF200,"2 Pa"),1,IF(AF200="",0,-1))</f>
        <v>-1</v>
      </c>
      <c r="AH200" s="24" t="s">
        <v>923</v>
      </c>
      <c r="AI200" s="30">
        <f>20*LOG10((3+K200)/0.00002)</f>
        <v>113.06425027550688</v>
      </c>
      <c r="AJ200" s="26">
        <f>IF(AH200="",0,IF(EXACT(RIGHT(AH200,2),"dB"),IF(ABS(VALUE(LEFT(AH200,FIND(" ",AH200,1)))-AI200)&lt;=0.5,1,-1),-1))</f>
        <v>-1</v>
      </c>
      <c r="AK200" s="31"/>
      <c r="AL200" s="30">
        <f>10*LOG10(10^((80+J200)/10)+10^((78+I200)/10))</f>
        <v>88.764348624364843</v>
      </c>
      <c r="AM200" s="26">
        <f>IF(AK200="",0,IF(EXACT(RIGHT(AK200,2),"dB"),IF(ABS(VALUE(LEFT(AK200,FIND(" ",AK200,1)))-AL200)&lt;=0.5,1,-1),-1))</f>
        <v>0</v>
      </c>
      <c r="AN200" s="24" t="s">
        <v>924</v>
      </c>
      <c r="AO200" s="28" t="str">
        <f>TEXT(78+K200-16.1,"0.0")</f>
        <v>67.9</v>
      </c>
      <c r="AP200" s="26">
        <f>IF(AN200="",0,IF(EXACT(RIGHT(AN200,5),"dB(A)"),IF(ABS(VALUE(LEFT(AN200,FIND(" ",AN200,1)))-AO200)&lt;=0.5,1,-1),-1))</f>
        <v>-1</v>
      </c>
      <c r="AQ200" s="24" t="s">
        <v>925</v>
      </c>
      <c r="AR200" s="28">
        <f>60+I200-0.5</f>
        <v>65.5</v>
      </c>
      <c r="AS200" s="26">
        <f>IF(AQ200="",0,IF(EXACT(RIGHT(AQ200,5),"dB(A)"),IF(ABS(VALUE(LEFT(AQ200,FIND(" ",AQ200,1)))-AR200)&lt;=0.5,1,-1),-1))</f>
        <v>-1</v>
      </c>
      <c r="AT200" s="31"/>
      <c r="AU200" s="31">
        <f>0.00002*10^((80+J200)/20)</f>
        <v>0.44774422771366768</v>
      </c>
      <c r="AV200" s="31">
        <f>AU200/400</f>
        <v>1.1193605692841691E-3</v>
      </c>
      <c r="AW200" s="31">
        <f>AU200*AV200</f>
        <v>5.0118723362727166E-4</v>
      </c>
      <c r="AX200" s="31">
        <f>AW200/340</f>
        <v>1.4740800989037401E-6</v>
      </c>
      <c r="AY200" s="26">
        <f>IF(AT200="",0,-1)</f>
        <v>0</v>
      </c>
      <c r="AZ200" s="32">
        <f>L200+V200+AC200+AE200+AG200+AJ200+AM200+AP200+AS200+AY200</f>
        <v>-3</v>
      </c>
    </row>
    <row r="201" spans="1:52" ht="15.75" customHeight="1">
      <c r="A201" s="22">
        <v>200</v>
      </c>
      <c r="B201" s="23">
        <v>41922.760393842589</v>
      </c>
      <c r="C201" s="29" t="s">
        <v>1560</v>
      </c>
      <c r="D201" s="33">
        <v>1</v>
      </c>
      <c r="E201" s="25">
        <v>240826</v>
      </c>
      <c r="F201" s="25">
        <f>INT(E201/100000)</f>
        <v>2</v>
      </c>
      <c r="G201" s="25">
        <f>INT(($E201-100000*F201)/10000)</f>
        <v>4</v>
      </c>
      <c r="H201" s="25">
        <f>INT(($E201-100000*F201-10000*G201)/1000)</f>
        <v>0</v>
      </c>
      <c r="I201" s="25">
        <f>INT(($E201-100000*$F201-10000*$G201-1000*$H201)/100)</f>
        <v>8</v>
      </c>
      <c r="J201" s="25">
        <f>INT(($E201-100000*$F201-10000*$G201-1000*$H201-100*$I201)/10)</f>
        <v>2</v>
      </c>
      <c r="K201" s="25">
        <f>INT(($E201-100000*$F201-10000*$G201-1000*$H201-100*$I201-10*$J201))</f>
        <v>6</v>
      </c>
      <c r="L201" s="26">
        <v>2</v>
      </c>
      <c r="M201" s="24" t="s">
        <v>1568</v>
      </c>
      <c r="N201" s="28">
        <f>IF(ISERROR(FIND("larger than the sound intensity level",M201,1)),0,-1)</f>
        <v>-1</v>
      </c>
      <c r="O201" s="28">
        <f>IF(ISERROR(FIND("are always equal",$M201,1)),0,-1)</f>
        <v>0</v>
      </c>
      <c r="P201" s="28">
        <f>IF(ISERROR(FIND("is always smaller or equal than the sound energy density level",$M201,1)),0,1)</f>
        <v>1</v>
      </c>
      <c r="Q201" s="28">
        <f>IF(ISERROR(FIND("is the energetic average beween",$M201,1)),0,1)</f>
        <v>0</v>
      </c>
      <c r="R201" s="28">
        <f>IF(ISERROR(FIND("is constant (340 m/s)",$M201,1)),0,-1)</f>
        <v>0</v>
      </c>
      <c r="S201" s="28">
        <f>IF(ISERROR(FIND("is proportional to the temperature",$M201,1)),0,-1)</f>
        <v>0</v>
      </c>
      <c r="T201" s="28">
        <f>IF(ISERROR(FIND("is proportional to the square root ",$M201,1)),0,1)</f>
        <v>1</v>
      </c>
      <c r="U201" s="28">
        <f>IF(ISERROR(FIND("depends on the sound level",$M201,1)),0,-1)</f>
        <v>0</v>
      </c>
      <c r="V201" s="26">
        <f>SUM(N201:U201)</f>
        <v>1</v>
      </c>
      <c r="W201" s="24" t="s">
        <v>1567</v>
      </c>
      <c r="X201" s="28">
        <f>IF(ISERROR(FIND("power level doubles",$W201,1)),0,-1)</f>
        <v>0</v>
      </c>
      <c r="Y201" s="28">
        <f>IF(ISERROR(FIND("power level increases by 6 dB",$W201,1)),0,-1)</f>
        <v>0</v>
      </c>
      <c r="Z201" s="28">
        <f>IF(ISERROR(FIND("power level increases by 3 dB",$W201,1)),0,1)</f>
        <v>1</v>
      </c>
      <c r="AA201" s="28">
        <f>IF(ISERROR(FIND("by the listener doubles",$W201,1)),0,-1)</f>
        <v>0</v>
      </c>
      <c r="AB201" s="28">
        <f>IF(ISERROR(FIND("by a factor 1.41",$W201,1)),0,1)</f>
        <v>0</v>
      </c>
      <c r="AC201" s="26">
        <f>SUM(X201:AB201)</f>
        <v>1</v>
      </c>
      <c r="AD201" s="25" t="s">
        <v>1569</v>
      </c>
      <c r="AE201" s="26">
        <f>IF(EXACT(AD201,"25 dB"),1,IF(AD201="",0,-1))</f>
        <v>-1</v>
      </c>
      <c r="AF201" s="24" t="s">
        <v>1561</v>
      </c>
      <c r="AG201" s="26">
        <f>IF(EXACT(AF201,"2 Pa"),1,IF(AF201="",0,-1))</f>
        <v>-1</v>
      </c>
      <c r="AH201" s="24" t="s">
        <v>1562</v>
      </c>
      <c r="AI201" s="30">
        <f>20*LOG10((3+K201)/0.00002)</f>
        <v>113.06425027550688</v>
      </c>
      <c r="AJ201" s="26">
        <f>IF(AH201="",0,IF(EXACT(RIGHT(AH201,2),"dB"),IF(ABS(VALUE(LEFT(AH201,FIND(" ",AH201,1)))-AI201)&lt;=0.5,1,-1),-1))</f>
        <v>-1</v>
      </c>
      <c r="AK201" s="24" t="s">
        <v>1563</v>
      </c>
      <c r="AL201" s="30">
        <f>10*LOG10(10^((80+J201)/10)+10^((78+I201)/10))</f>
        <v>87.455404631092932</v>
      </c>
      <c r="AM201" s="26">
        <f>IF(AK201="",0,IF(EXACT(RIGHT(AK201,2),"dB"),IF(ABS(VALUE(LEFT(AK201,FIND(" ",AK201,1)))-AL201)&lt;=0.5,1,-1),-1))</f>
        <v>-1</v>
      </c>
      <c r="AN201" s="24" t="s">
        <v>1564</v>
      </c>
      <c r="AO201" s="28" t="str">
        <f>TEXT(78+K201-16.1,"0.0")</f>
        <v>67.9</v>
      </c>
      <c r="AP201" s="26">
        <f>IF(AN201="",0,IF(EXACT(RIGHT(AN201,5),"dB(A)"),IF(ABS(VALUE(LEFT(AN201,FIND(" ",AN201,1)))-AO201)&lt;=0.5,1,-1),-1))</f>
        <v>-1</v>
      </c>
      <c r="AQ201" s="24" t="s">
        <v>1565</v>
      </c>
      <c r="AR201" s="28">
        <f>60+I201-0.5</f>
        <v>67.5</v>
      </c>
      <c r="AS201" s="26">
        <f>IF(AQ201="",0,IF(EXACT(RIGHT(AQ201,5),"dB(A)"),IF(ABS(VALUE(LEFT(AQ201,FIND(" ",AQ201,1)))-AR201)&lt;=0.5,1,-1),-1))</f>
        <v>-1</v>
      </c>
      <c r="AT201" s="24" t="s">
        <v>1566</v>
      </c>
      <c r="AU201" s="31">
        <f>0.00002*10^((80+J201)/20)</f>
        <v>0.25178508235883346</v>
      </c>
      <c r="AV201" s="31">
        <f>AU201/400</f>
        <v>6.2946270589708364E-4</v>
      </c>
      <c r="AW201" s="31">
        <f>AU201*AV201</f>
        <v>1.5848931924611136E-4</v>
      </c>
      <c r="AX201" s="31">
        <f>AW201/340</f>
        <v>4.6614505660620987E-7</v>
      </c>
      <c r="AY201" s="26">
        <f>IF(AT201="",0,-1)</f>
        <v>-1</v>
      </c>
      <c r="AZ201" s="32">
        <f>L201+V201+AC201+AE201+AG201+AJ201+AM201+AP201+AS201+AY201</f>
        <v>-3</v>
      </c>
    </row>
    <row r="202" spans="1:52" ht="15.75" customHeight="1">
      <c r="A202" s="22">
        <v>201</v>
      </c>
      <c r="B202" s="23">
        <v>41922.794796886577</v>
      </c>
      <c r="C202" s="29" t="s">
        <v>1606</v>
      </c>
      <c r="D202" s="33">
        <v>1</v>
      </c>
      <c r="E202" s="25">
        <v>243630</v>
      </c>
      <c r="F202" s="25">
        <f>INT(E202/100000)</f>
        <v>2</v>
      </c>
      <c r="G202" s="25">
        <f>INT(($E202-100000*F202)/10000)</f>
        <v>4</v>
      </c>
      <c r="H202" s="25">
        <f>INT(($E202-100000*F202-10000*G202)/1000)</f>
        <v>3</v>
      </c>
      <c r="I202" s="25">
        <f>INT(($E202-100000*$F202-10000*$G202-1000*$H202)/100)</f>
        <v>6</v>
      </c>
      <c r="J202" s="25">
        <f>INT(($E202-100000*$F202-10000*$G202-1000*$H202-100*$I202)/10)</f>
        <v>3</v>
      </c>
      <c r="K202" s="25">
        <f>INT(($E202-100000*$F202-10000*$G202-1000*$H202-100*$I202-10*$J202))</f>
        <v>0</v>
      </c>
      <c r="L202" s="26">
        <v>2</v>
      </c>
      <c r="M202" s="24" t="s">
        <v>1614</v>
      </c>
      <c r="N202" s="28">
        <f>IF(ISERROR(FIND("larger than the sound intensity level",M202,1)),0,-1)</f>
        <v>-1</v>
      </c>
      <c r="O202" s="28">
        <f>IF(ISERROR(FIND("are always equal",$M202,1)),0,-1)</f>
        <v>0</v>
      </c>
      <c r="P202" s="28">
        <f>IF(ISERROR(FIND("is always smaller or equal than the sound energy density level",$M202,1)),0,1)</f>
        <v>1</v>
      </c>
      <c r="Q202" s="28">
        <f>IF(ISERROR(FIND("is the energetic average beween",$M202,1)),0,1)</f>
        <v>0</v>
      </c>
      <c r="R202" s="28">
        <f>IF(ISERROR(FIND("is constant (340 m/s)",$M202,1)),0,-1)</f>
        <v>0</v>
      </c>
      <c r="S202" s="28">
        <f>IF(ISERROR(FIND("is proportional to the temperature",$M202,1)),0,-1)</f>
        <v>-1</v>
      </c>
      <c r="T202" s="28">
        <f>IF(ISERROR(FIND("is proportional to the square root ",$M202,1)),0,1)</f>
        <v>0</v>
      </c>
      <c r="U202" s="28">
        <f>IF(ISERROR(FIND("depends on the sound level",$M202,1)),0,-1)</f>
        <v>0</v>
      </c>
      <c r="V202" s="26">
        <f>SUM(N202:U202)</f>
        <v>-1</v>
      </c>
      <c r="W202" s="24" t="s">
        <v>1613</v>
      </c>
      <c r="X202" s="28">
        <f>IF(ISERROR(FIND("power level doubles",$W202,1)),0,-1)</f>
        <v>0</v>
      </c>
      <c r="Y202" s="28">
        <f>IF(ISERROR(FIND("power level increases by 6 dB",$W202,1)),0,-1)</f>
        <v>0</v>
      </c>
      <c r="Z202" s="28">
        <f>IF(ISERROR(FIND("power level increases by 3 dB",$W202,1)),0,1)</f>
        <v>1</v>
      </c>
      <c r="AA202" s="28">
        <f>IF(ISERROR(FIND("by the listener doubles",$W202,1)),0,-1)</f>
        <v>0</v>
      </c>
      <c r="AB202" s="28">
        <f>IF(ISERROR(FIND("by a factor 1.41",$W202,1)),0,1)</f>
        <v>0</v>
      </c>
      <c r="AC202" s="26">
        <f>SUM(X202:AB202)</f>
        <v>1</v>
      </c>
      <c r="AD202" s="25" t="s">
        <v>1615</v>
      </c>
      <c r="AE202" s="26">
        <f>IF(EXACT(AD202,"25 dB"),1,IF(AD202="",0,-1))</f>
        <v>1</v>
      </c>
      <c r="AF202" s="24" t="s">
        <v>1607</v>
      </c>
      <c r="AG202" s="26">
        <f>IF(EXACT(AF202,"2 Pa"),1,IF(AF202="",0,-1))</f>
        <v>-1</v>
      </c>
      <c r="AH202" s="24" t="s">
        <v>1608</v>
      </c>
      <c r="AI202" s="30">
        <f>20*LOG10((3+K202)/0.00002)</f>
        <v>103.52182518111363</v>
      </c>
      <c r="AJ202" s="26">
        <f>IF(AH202="",0,IF(EXACT(RIGHT(AH202,2),"dB"),IF(ABS(VALUE(LEFT(AH202,FIND(" ",AH202,1)))-AI202)&lt;=0.5,1,-1),-1))</f>
        <v>-1</v>
      </c>
      <c r="AK202" s="24" t="s">
        <v>1609</v>
      </c>
      <c r="AL202" s="30">
        <f>10*LOG10(10^((80+J202)/10)+10^((78+I202)/10))</f>
        <v>86.539018910438671</v>
      </c>
      <c r="AM202" s="26">
        <f>IF(AK202="",0,IF(EXACT(RIGHT(AK202,2),"dB"),IF(ABS(VALUE(LEFT(AK202,FIND(" ",AK202,1)))-AL202)&lt;=0.5,1,-1),-1))</f>
        <v>-1</v>
      </c>
      <c r="AN202" s="24" t="s">
        <v>1610</v>
      </c>
      <c r="AO202" s="28" t="str">
        <f>TEXT(78+K202-16.1,"0.0")</f>
        <v>61.9</v>
      </c>
      <c r="AP202" s="26">
        <f>IF(AN202="",0,IF(EXACT(RIGHT(AN202,5),"dB(A)"),IF(ABS(VALUE(LEFT(AN202,FIND(" ",AN202,1)))-AO202)&lt;=0.5,1,-1),-1))</f>
        <v>-1</v>
      </c>
      <c r="AQ202" s="24" t="s">
        <v>1611</v>
      </c>
      <c r="AR202" s="28">
        <f>60+I202-0.5</f>
        <v>65.5</v>
      </c>
      <c r="AS202" s="26">
        <f>IF(AQ202="",0,IF(EXACT(RIGHT(AQ202,5),"dB(A)"),IF(ABS(VALUE(LEFT(AQ202,FIND(" ",AQ202,1)))-AR202)&lt;=0.5,1,-1),-1))</f>
        <v>-1</v>
      </c>
      <c r="AT202" s="24" t="s">
        <v>1612</v>
      </c>
      <c r="AU202" s="31">
        <f>0.00002*10^((80+J202)/20)</f>
        <v>0.28250750892455123</v>
      </c>
      <c r="AV202" s="31">
        <f>AU202/400</f>
        <v>7.0626877231137807E-4</v>
      </c>
      <c r="AW202" s="31">
        <f>AU202*AV202</f>
        <v>1.9952623149688847E-4</v>
      </c>
      <c r="AX202" s="31">
        <f>AW202/340</f>
        <v>5.8684185734378965E-7</v>
      </c>
      <c r="AY202" s="26">
        <f>IF(AT202="",0,-1)</f>
        <v>-1</v>
      </c>
      <c r="AZ202" s="32">
        <f>L202+V202+AC202+AE202+AG202+AJ202+AM202+AP202+AS202+AY202</f>
        <v>-3</v>
      </c>
    </row>
    <row r="203" spans="1:52" ht="15.75" customHeight="1">
      <c r="A203" s="22">
        <v>202</v>
      </c>
      <c r="B203" s="23">
        <v>41922.881760069446</v>
      </c>
      <c r="C203" s="39" t="s">
        <v>1809</v>
      </c>
      <c r="D203" s="40">
        <v>1</v>
      </c>
      <c r="E203" s="25">
        <v>239654</v>
      </c>
      <c r="F203" s="25">
        <f>INT(E203/100000)</f>
        <v>2</v>
      </c>
      <c r="G203" s="25">
        <f>INT(($E203-100000*F203)/10000)</f>
        <v>3</v>
      </c>
      <c r="H203" s="25">
        <f>INT(($E203-100000*F203-10000*G203)/1000)</f>
        <v>9</v>
      </c>
      <c r="I203" s="25">
        <f>INT(($E203-100000*$F203-10000*$G203-1000*$H203)/100)</f>
        <v>6</v>
      </c>
      <c r="J203" s="25">
        <f>INT(($E203-100000*$F203-10000*$G203-1000*$H203-100*$I203)/10)</f>
        <v>5</v>
      </c>
      <c r="K203" s="25">
        <f>INT(($E203-100000*$F203-10000*$G203-1000*$H203-100*$I203-10*$J203))</f>
        <v>4</v>
      </c>
      <c r="L203" s="26">
        <v>0</v>
      </c>
      <c r="M203" s="24" t="s">
        <v>1816</v>
      </c>
      <c r="N203" s="28">
        <f>IF(ISERROR(FIND("larger than the sound intensity level",M203,1)),0,-1)</f>
        <v>-1</v>
      </c>
      <c r="O203" s="28">
        <f>IF(ISERROR(FIND("are always equal",$M203,1)),0,-1)</f>
        <v>0</v>
      </c>
      <c r="P203" s="28">
        <f>IF(ISERROR(FIND("is always smaller or equal than the sound energy density level",$M203,1)),0,1)</f>
        <v>1</v>
      </c>
      <c r="Q203" s="28">
        <f>IF(ISERROR(FIND("is the energetic average beween",$M203,1)),0,1)</f>
        <v>0</v>
      </c>
      <c r="R203" s="28">
        <f>IF(ISERROR(FIND("is constant (340 m/s)",$M203,1)),0,-1)</f>
        <v>0</v>
      </c>
      <c r="S203" s="28">
        <f>IF(ISERROR(FIND("is proportional to the temperature",$M203,1)),0,-1)</f>
        <v>-1</v>
      </c>
      <c r="T203" s="28">
        <f>IF(ISERROR(FIND("is proportional to the square root ",$M203,1)),0,1)</f>
        <v>0</v>
      </c>
      <c r="U203" s="28">
        <f>IF(ISERROR(FIND("depends on the sound level",$M203,1)),0,-1)</f>
        <v>0</v>
      </c>
      <c r="V203" s="26">
        <f>SUM(N203:U203)</f>
        <v>-1</v>
      </c>
      <c r="W203" s="24" t="s">
        <v>1815</v>
      </c>
      <c r="X203" s="28">
        <f>IF(ISERROR(FIND("power level doubles",$W203,1)),0,-1)</f>
        <v>0</v>
      </c>
      <c r="Y203" s="28">
        <f>IF(ISERROR(FIND("power level increases by 6 dB",$W203,1)),0,-1)</f>
        <v>0</v>
      </c>
      <c r="Z203" s="28">
        <f>IF(ISERROR(FIND("power level increases by 3 dB",$W203,1)),0,1)</f>
        <v>1</v>
      </c>
      <c r="AA203" s="28">
        <f>IF(ISERROR(FIND("by the listener doubles",$W203,1)),0,-1)</f>
        <v>-1</v>
      </c>
      <c r="AB203" s="28">
        <f>IF(ISERROR(FIND("by a factor 1.41",$W203,1)),0,1)</f>
        <v>0</v>
      </c>
      <c r="AC203" s="26">
        <f>SUM(X203:AB203)</f>
        <v>0</v>
      </c>
      <c r="AD203" s="25" t="s">
        <v>1817</v>
      </c>
      <c r="AE203" s="26">
        <f>IF(EXACT(AD203,"25 dB"),1,IF(AD203="",0,-1))</f>
        <v>-1</v>
      </c>
      <c r="AF203" s="24" t="s">
        <v>1810</v>
      </c>
      <c r="AG203" s="26">
        <f>IF(EXACT(AF203,"2 Pa"),1,IF(AF203="",0,-1))</f>
        <v>-1</v>
      </c>
      <c r="AH203" s="24" t="s">
        <v>1811</v>
      </c>
      <c r="AI203" s="30">
        <f>20*LOG10((3+K203)/0.00002)</f>
        <v>110.88136088700551</v>
      </c>
      <c r="AJ203" s="26">
        <f>IF(AH203="",0,IF(EXACT(RIGHT(AH203,2),"dB"),IF(ABS(VALUE(LEFT(AH203,FIND(" ",AH203,1)))-AI203)&lt;=0.5,1,-1),-1))</f>
        <v>-1</v>
      </c>
      <c r="AK203" s="24" t="s">
        <v>1812</v>
      </c>
      <c r="AL203" s="30">
        <f>10*LOG10(10^((80+J203)/10)+10^((78+I203)/10))</f>
        <v>87.539018910438671</v>
      </c>
      <c r="AM203" s="26">
        <f>IF(AK203="",0,IF(EXACT(RIGHT(AK203,2),"dB"),IF(ABS(VALUE(LEFT(AK203,FIND(" ",AK203,1)))-AL203)&lt;=0.5,1,-1),-1))</f>
        <v>1</v>
      </c>
      <c r="AN203" s="24" t="s">
        <v>1813</v>
      </c>
      <c r="AO203" s="28" t="str">
        <f>TEXT(78+K203-16.1,"0.0")</f>
        <v>65.9</v>
      </c>
      <c r="AP203" s="26">
        <f>IF(AN203="",0,IF(EXACT(RIGHT(AN203,5),"dB(A)"),IF(ABS(VALUE(LEFT(AN203,FIND(" ",AN203,1)))-AO203)&lt;=0.5,1,-1),-1))</f>
        <v>1</v>
      </c>
      <c r="AQ203" s="24" t="s">
        <v>1814</v>
      </c>
      <c r="AR203" s="28">
        <f>60+I203-0.5</f>
        <v>65.5</v>
      </c>
      <c r="AS203" s="26">
        <f>IF(AQ203="",0,IF(EXACT(RIGHT(AQ203,5),"dB(A)"),IF(ABS(VALUE(LEFT(AQ203,FIND(" ",AQ203,1)))-AR203)&lt;=0.5,1,-1),-1))</f>
        <v>-1</v>
      </c>
      <c r="AT203" s="31"/>
      <c r="AU203" s="31">
        <f>0.00002*10^((80+J203)/20)</f>
        <v>0.3556558820077847</v>
      </c>
      <c r="AV203" s="31">
        <f>AU203/400</f>
        <v>8.891397050194617E-4</v>
      </c>
      <c r="AW203" s="31">
        <f>AU203*AV203</f>
        <v>3.1622776601683816E-4</v>
      </c>
      <c r="AX203" s="31">
        <f>AW203/340</f>
        <v>9.300816647554063E-7</v>
      </c>
      <c r="AY203" s="26">
        <f>IF(AT203="",0,-1)</f>
        <v>0</v>
      </c>
      <c r="AZ203" s="32">
        <f>L203+V203+AC203+AE203+AG203+AJ203+AM203+AP203+AS203+AY203</f>
        <v>-3</v>
      </c>
    </row>
    <row r="204" spans="1:52" ht="15.75" customHeight="1">
      <c r="A204" s="22">
        <v>203</v>
      </c>
      <c r="B204" s="23">
        <v>41922.893732164346</v>
      </c>
      <c r="C204" s="39" t="s">
        <v>1919</v>
      </c>
      <c r="D204" s="40">
        <v>1</v>
      </c>
      <c r="E204" s="25">
        <v>245103</v>
      </c>
      <c r="F204" s="25">
        <f>INT(E204/100000)</f>
        <v>2</v>
      </c>
      <c r="G204" s="25">
        <f>INT(($E204-100000*F204)/10000)</f>
        <v>4</v>
      </c>
      <c r="H204" s="25">
        <f>INT(($E204-100000*F204-10000*G204)/1000)</f>
        <v>5</v>
      </c>
      <c r="I204" s="25">
        <f>INT(($E204-100000*$F204-10000*$G204-1000*$H204)/100)</f>
        <v>1</v>
      </c>
      <c r="J204" s="25">
        <f>INT(($E204-100000*$F204-10000*$G204-1000*$H204-100*$I204)/10)</f>
        <v>0</v>
      </c>
      <c r="K204" s="25">
        <f>INT(($E204-100000*$F204-10000*$G204-1000*$H204-100*$I204-10*$J204))</f>
        <v>3</v>
      </c>
      <c r="L204" s="26">
        <v>0</v>
      </c>
      <c r="M204" s="24" t="s">
        <v>1924</v>
      </c>
      <c r="N204" s="28">
        <f>IF(ISERROR(FIND("larger than the sound intensity level",M204,1)),0,-1)</f>
        <v>-1</v>
      </c>
      <c r="O204" s="28">
        <f>IF(ISERROR(FIND("are always equal",$M204,1)),0,-1)</f>
        <v>0</v>
      </c>
      <c r="P204" s="28">
        <f>IF(ISERROR(FIND("is always smaller or equal than the sound energy density level",$M204,1)),0,1)</f>
        <v>1</v>
      </c>
      <c r="Q204" s="28">
        <f>IF(ISERROR(FIND("is the energetic average beween",$M204,1)),0,1)</f>
        <v>0</v>
      </c>
      <c r="R204" s="28">
        <f>IF(ISERROR(FIND("is constant (340 m/s)",$M204,1)),0,-1)</f>
        <v>-1</v>
      </c>
      <c r="S204" s="28">
        <f>IF(ISERROR(FIND("is proportional to the temperature",$M204,1)),0,-1)</f>
        <v>0</v>
      </c>
      <c r="T204" s="28">
        <f>IF(ISERROR(FIND("is proportional to the square root ",$M204,1)),0,1)</f>
        <v>0</v>
      </c>
      <c r="U204" s="28">
        <f>IF(ISERROR(FIND("depends on the sound level",$M204,1)),0,-1)</f>
        <v>0</v>
      </c>
      <c r="V204" s="26">
        <f>SUM(N204:U204)</f>
        <v>-1</v>
      </c>
      <c r="W204" s="24" t="s">
        <v>1923</v>
      </c>
      <c r="X204" s="28">
        <f>IF(ISERROR(FIND("power level doubles",$W204,1)),0,-1)</f>
        <v>0</v>
      </c>
      <c r="Y204" s="28">
        <f>IF(ISERROR(FIND("power level increases by 6 dB",$W204,1)),0,-1)</f>
        <v>0</v>
      </c>
      <c r="Z204" s="28">
        <f>IF(ISERROR(FIND("power level increases by 3 dB",$W204,1)),0,1)</f>
        <v>1</v>
      </c>
      <c r="AA204" s="28">
        <f>IF(ISERROR(FIND("by the listener doubles",$W204,1)),0,-1)</f>
        <v>0</v>
      </c>
      <c r="AB204" s="28">
        <f>IF(ISERROR(FIND("by a factor 1.41",$W204,1)),0,1)</f>
        <v>0</v>
      </c>
      <c r="AC204" s="26">
        <f>SUM(X204:AB204)</f>
        <v>1</v>
      </c>
      <c r="AD204" s="25" t="s">
        <v>1925</v>
      </c>
      <c r="AE204" s="26">
        <f>IF(EXACT(AD204,"25 dB"),1,IF(AD204="",0,-1))</f>
        <v>-1</v>
      </c>
      <c r="AF204" s="24" t="s">
        <v>1920</v>
      </c>
      <c r="AG204" s="26">
        <f>IF(EXACT(AF204,"2 Pa"),1,IF(AF204="",0,-1))</f>
        <v>-1</v>
      </c>
      <c r="AH204" s="24" t="s">
        <v>1921</v>
      </c>
      <c r="AI204" s="30">
        <f>20*LOG10((3+K204)/0.00002)</f>
        <v>109.54242509439325</v>
      </c>
      <c r="AJ204" s="26">
        <f>IF(AH204="",0,IF(EXACT(RIGHT(AH204,2),"dB"),IF(ABS(VALUE(LEFT(AH204,FIND(" ",AH204,1)))-AI204)&lt;=0.5,1,-1),-1))</f>
        <v>-1</v>
      </c>
      <c r="AK204" s="24" t="s">
        <v>1922</v>
      </c>
      <c r="AL204" s="30">
        <f>10*LOG10(10^((80+J204)/10)+10^((78+I204)/10))</f>
        <v>82.539018910438671</v>
      </c>
      <c r="AM204" s="26">
        <f>IF(AK204="",0,IF(EXACT(RIGHT(AK204,2),"dB"),IF(ABS(VALUE(LEFT(AK204,FIND(" ",AK204,1)))-AL204)&lt;=0.5,1,-1),-1))</f>
        <v>-1</v>
      </c>
      <c r="AN204" s="31"/>
      <c r="AO204" s="28" t="str">
        <f>TEXT(78+K204-16.1,"0.0")</f>
        <v>64.9</v>
      </c>
      <c r="AP204" s="26">
        <f>IF(AN204="",0,IF(EXACT(RIGHT(AN204,5),"dB(A)"),IF(ABS(VALUE(LEFT(AN204,FIND(" ",AN204,1)))-AO204)&lt;=0.5,1,-1),-1))</f>
        <v>0</v>
      </c>
      <c r="AQ204" s="31"/>
      <c r="AR204" s="28">
        <f>60+I204-0.5</f>
        <v>60.5</v>
      </c>
      <c r="AS204" s="26">
        <f>IF(AQ204="",0,IF(EXACT(RIGHT(AQ204,5),"dB(A)"),IF(ABS(VALUE(LEFT(AQ204,FIND(" ",AQ204,1)))-AR204)&lt;=0.5,1,-1),-1))</f>
        <v>0</v>
      </c>
      <c r="AT204" s="31"/>
      <c r="AU204" s="31">
        <f>0.00002*10^((80+J204)/20)</f>
        <v>0.2</v>
      </c>
      <c r="AV204" s="31">
        <f>AU204/400</f>
        <v>5.0000000000000001E-4</v>
      </c>
      <c r="AW204" s="31">
        <f>AU204*AV204</f>
        <v>1E-4</v>
      </c>
      <c r="AX204" s="31">
        <f>AW204/340</f>
        <v>2.9411764705882356E-7</v>
      </c>
      <c r="AY204" s="26">
        <f>IF(AT204="",0,-1)</f>
        <v>0</v>
      </c>
      <c r="AZ204" s="32">
        <f>L204+V204+AC204+AE204+AG204+AJ204+AM204+AP204+AS204+AY204</f>
        <v>-4</v>
      </c>
    </row>
    <row r="205" spans="1:52" ht="15.75" customHeight="1">
      <c r="A205" s="22">
        <v>204</v>
      </c>
      <c r="B205" s="23">
        <v>41922.863616423609</v>
      </c>
      <c r="C205" s="39" t="s">
        <v>1704</v>
      </c>
      <c r="D205" s="40">
        <v>1</v>
      </c>
      <c r="E205" s="25">
        <v>179307</v>
      </c>
      <c r="F205" s="25">
        <f>INT(E205/100000)</f>
        <v>1</v>
      </c>
      <c r="G205" s="25">
        <f>INT(($E205-100000*F205)/10000)</f>
        <v>7</v>
      </c>
      <c r="H205" s="25">
        <f>INT(($E205-100000*F205-10000*G205)/1000)</f>
        <v>9</v>
      </c>
      <c r="I205" s="25">
        <f>INT(($E205-100000*$F205-10000*$G205-1000*$H205)/100)</f>
        <v>3</v>
      </c>
      <c r="J205" s="25">
        <f>INT(($E205-100000*$F205-10000*$G205-1000*$H205-100*$I205)/10)</f>
        <v>0</v>
      </c>
      <c r="K205" s="25">
        <f>INT(($E205-100000*$F205-10000*$G205-1000*$H205-100*$I205-10*$J205))</f>
        <v>7</v>
      </c>
      <c r="L205" s="26">
        <v>0</v>
      </c>
      <c r="M205" s="24" t="s">
        <v>1712</v>
      </c>
      <c r="N205" s="28">
        <f>IF(ISERROR(FIND("larger than the sound intensity level",M205,1)),0,-1)</f>
        <v>0</v>
      </c>
      <c r="O205" s="28">
        <f>IF(ISERROR(FIND("are always equal",$M205,1)),0,-1)</f>
        <v>0</v>
      </c>
      <c r="P205" s="28">
        <f>IF(ISERROR(FIND("is always smaller or equal than the sound energy density level",$M205,1)),0,1)</f>
        <v>0</v>
      </c>
      <c r="Q205" s="28">
        <f>IF(ISERROR(FIND("is the energetic average beween",$M205,1)),0,1)</f>
        <v>0</v>
      </c>
      <c r="R205" s="28">
        <f>IF(ISERROR(FIND("is constant (340 m/s)",$M205,1)),0,-1)</f>
        <v>-1</v>
      </c>
      <c r="S205" s="28">
        <f>IF(ISERROR(FIND("is proportional to the temperature",$M205,1)),0,-1)</f>
        <v>0</v>
      </c>
      <c r="T205" s="28">
        <f>IF(ISERROR(FIND("is proportional to the square root ",$M205,1)),0,1)</f>
        <v>0</v>
      </c>
      <c r="U205" s="28">
        <f>IF(ISERROR(FIND("depends on the sound level",$M205,1)),0,-1)</f>
        <v>0</v>
      </c>
      <c r="V205" s="26">
        <f>SUM(N205:U205)</f>
        <v>-1</v>
      </c>
      <c r="W205" s="24" t="s">
        <v>1711</v>
      </c>
      <c r="X205" s="28">
        <f>IF(ISERROR(FIND("power level doubles",$W205,1)),0,-1)</f>
        <v>-1</v>
      </c>
      <c r="Y205" s="28">
        <f>IF(ISERROR(FIND("power level increases by 6 dB",$W205,1)),0,-1)</f>
        <v>0</v>
      </c>
      <c r="Z205" s="28">
        <f>IF(ISERROR(FIND("power level increases by 3 dB",$W205,1)),0,1)</f>
        <v>0</v>
      </c>
      <c r="AA205" s="28">
        <f>IF(ISERROR(FIND("by the listener doubles",$W205,1)),0,-1)</f>
        <v>0</v>
      </c>
      <c r="AB205" s="28">
        <f>IF(ISERROR(FIND("by a factor 1.41",$W205,1)),0,1)</f>
        <v>0</v>
      </c>
      <c r="AC205" s="26">
        <f>SUM(X205:AB205)</f>
        <v>-1</v>
      </c>
      <c r="AD205" s="25" t="s">
        <v>1713</v>
      </c>
      <c r="AE205" s="26">
        <f>IF(EXACT(AD205,"25 dB"),1,IF(AD205="",0,-1))</f>
        <v>-1</v>
      </c>
      <c r="AF205" s="24" t="s">
        <v>1705</v>
      </c>
      <c r="AG205" s="26">
        <f>IF(EXACT(AF205,"2 Pa"),1,IF(AF205="",0,-1))</f>
        <v>-1</v>
      </c>
      <c r="AH205" s="24" t="s">
        <v>1706</v>
      </c>
      <c r="AI205" s="30">
        <f>20*LOG10((3+K205)/0.00002)</f>
        <v>113.97940008672037</v>
      </c>
      <c r="AJ205" s="26">
        <f>IF(AH205="",0,IF(EXACT(RIGHT(AH205,2),"dB"),IF(ABS(VALUE(LEFT(AH205,FIND(" ",AH205,1)))-AI205)&lt;=0.5,1,-1),-1))</f>
        <v>1</v>
      </c>
      <c r="AK205" s="24" t="s">
        <v>1707</v>
      </c>
      <c r="AL205" s="30">
        <f>10*LOG10(10^((80+J205)/10)+10^((78+I205)/10))</f>
        <v>83.539018910438671</v>
      </c>
      <c r="AM205" s="26">
        <f>IF(AK205="",0,IF(EXACT(RIGHT(AK205,2),"dB"),IF(ABS(VALUE(LEFT(AK205,FIND(" ",AK205,1)))-AL205)&lt;=0.5,1,-1),-1))</f>
        <v>1</v>
      </c>
      <c r="AN205" s="24" t="s">
        <v>1708</v>
      </c>
      <c r="AO205" s="28" t="str">
        <f>TEXT(78+K205-16.1,"0.0")</f>
        <v>68.9</v>
      </c>
      <c r="AP205" s="26">
        <f>IF(AN205="",0,IF(EXACT(RIGHT(AN205,5),"dB(A)"),IF(ABS(VALUE(LEFT(AN205,FIND(" ",AN205,1)))-AO205)&lt;=0.5,1,-1),-1))</f>
        <v>-1</v>
      </c>
      <c r="AQ205" s="24" t="s">
        <v>1709</v>
      </c>
      <c r="AR205" s="28">
        <f>60+I205-0.5</f>
        <v>62.5</v>
      </c>
      <c r="AS205" s="26">
        <f>IF(AQ205="",0,IF(EXACT(RIGHT(AQ205,5),"dB(A)"),IF(ABS(VALUE(LEFT(AQ205,FIND(" ",AQ205,1)))-AR205)&lt;=0.5,1,-1),-1))</f>
        <v>-1</v>
      </c>
      <c r="AT205" s="24" t="s">
        <v>1710</v>
      </c>
      <c r="AU205" s="31">
        <f>0.00002*10^((80+J205)/20)</f>
        <v>0.2</v>
      </c>
      <c r="AV205" s="31">
        <f>AU205/400</f>
        <v>5.0000000000000001E-4</v>
      </c>
      <c r="AW205" s="31">
        <f>AU205*AV205</f>
        <v>1E-4</v>
      </c>
      <c r="AX205" s="31">
        <f>AW205/340</f>
        <v>2.9411764705882356E-7</v>
      </c>
      <c r="AY205" s="26">
        <f>IF(AT205="",0,-1)</f>
        <v>-1</v>
      </c>
      <c r="AZ205" s="32">
        <f>L205+V205+AC205+AE205+AG205+AJ205+AM205+AP205+AS205+AY205</f>
        <v>-5</v>
      </c>
    </row>
    <row r="206" spans="1:52" ht="15.75" customHeight="1">
      <c r="A206" s="22">
        <v>205</v>
      </c>
      <c r="B206" s="23">
        <v>41922.882717766202</v>
      </c>
      <c r="C206" s="39" t="s">
        <v>1818</v>
      </c>
      <c r="D206" s="40">
        <v>1</v>
      </c>
      <c r="E206" s="25">
        <v>244850</v>
      </c>
      <c r="F206" s="25">
        <f>INT(E206/100000)</f>
        <v>2</v>
      </c>
      <c r="G206" s="25">
        <f>INT(($E206-100000*F206)/10000)</f>
        <v>4</v>
      </c>
      <c r="H206" s="25">
        <f>INT(($E206-100000*F206-10000*G206)/1000)</f>
        <v>4</v>
      </c>
      <c r="I206" s="25">
        <f>INT(($E206-100000*$F206-10000*$G206-1000*$H206)/100)</f>
        <v>8</v>
      </c>
      <c r="J206" s="25">
        <f>INT(($E206-100000*$F206-10000*$G206-1000*$H206-100*$I206)/10)</f>
        <v>5</v>
      </c>
      <c r="K206" s="25">
        <f>INT(($E206-100000*$F206-10000*$G206-1000*$H206-100*$I206-10*$J206))</f>
        <v>0</v>
      </c>
      <c r="L206" s="26">
        <v>0</v>
      </c>
      <c r="M206" s="24" t="s">
        <v>1825</v>
      </c>
      <c r="N206" s="28">
        <f>IF(ISERROR(FIND("larger than the sound intensity level",M206,1)),0,-1)</f>
        <v>-1</v>
      </c>
      <c r="O206" s="28">
        <f>IF(ISERROR(FIND("are always equal",$M206,1)),0,-1)</f>
        <v>0</v>
      </c>
      <c r="P206" s="28">
        <f>IF(ISERROR(FIND("is always smaller or equal than the sound energy density level",$M206,1)),0,1)</f>
        <v>1</v>
      </c>
      <c r="Q206" s="28">
        <f>IF(ISERROR(FIND("is the energetic average beween",$M206,1)),0,1)</f>
        <v>0</v>
      </c>
      <c r="R206" s="28">
        <f>IF(ISERROR(FIND("is constant (340 m/s)",$M206,1)),0,-1)</f>
        <v>0</v>
      </c>
      <c r="S206" s="28">
        <f>IF(ISERROR(FIND("is proportional to the temperature",$M206,1)),0,-1)</f>
        <v>-1</v>
      </c>
      <c r="T206" s="28">
        <f>IF(ISERROR(FIND("is proportional to the square root ",$M206,1)),0,1)</f>
        <v>0</v>
      </c>
      <c r="U206" s="28">
        <f>IF(ISERROR(FIND("depends on the sound level",$M206,1)),0,-1)</f>
        <v>0</v>
      </c>
      <c r="V206" s="26">
        <f>SUM(N206:U206)</f>
        <v>-1</v>
      </c>
      <c r="W206" s="24" t="s">
        <v>1824</v>
      </c>
      <c r="X206" s="28">
        <f>IF(ISERROR(FIND("power level doubles",$W206,1)),0,-1)</f>
        <v>0</v>
      </c>
      <c r="Y206" s="28">
        <f>IF(ISERROR(FIND("power level increases by 6 dB",$W206,1)),0,-1)</f>
        <v>0</v>
      </c>
      <c r="Z206" s="28">
        <f>IF(ISERROR(FIND("power level increases by 3 dB",$W206,1)),0,1)</f>
        <v>1</v>
      </c>
      <c r="AA206" s="28">
        <f>IF(ISERROR(FIND("by the listener doubles",$W206,1)),0,-1)</f>
        <v>-1</v>
      </c>
      <c r="AB206" s="28">
        <f>IF(ISERROR(FIND("by a factor 1.41",$W206,1)),0,1)</f>
        <v>0</v>
      </c>
      <c r="AC206" s="26">
        <f>SUM(X206:AB206)</f>
        <v>0</v>
      </c>
      <c r="AD206" s="25" t="s">
        <v>1826</v>
      </c>
      <c r="AE206" s="26">
        <f>IF(EXACT(AD206,"25 dB"),1,IF(AD206="",0,-1))</f>
        <v>-1</v>
      </c>
      <c r="AF206" s="24" t="s">
        <v>1819</v>
      </c>
      <c r="AG206" s="26">
        <f>IF(EXACT(AF206,"2 Pa"),1,IF(AF206="",0,-1))</f>
        <v>-1</v>
      </c>
      <c r="AH206" s="24" t="s">
        <v>1820</v>
      </c>
      <c r="AI206" s="30">
        <f>20*LOG10((3+K206)/0.00002)</f>
        <v>103.52182518111363</v>
      </c>
      <c r="AJ206" s="26">
        <f>IF(AH206="",0,IF(EXACT(RIGHT(AH206,2),"dB"),IF(ABS(VALUE(LEFT(AH206,FIND(" ",AH206,1)))-AI206)&lt;=0.5,1,-1),-1))</f>
        <v>-1</v>
      </c>
      <c r="AK206" s="24" t="s">
        <v>1821</v>
      </c>
      <c r="AL206" s="30">
        <f>10*LOG10(10^((80+J206)/10)+10^((78+I206)/10))</f>
        <v>88.539018910438671</v>
      </c>
      <c r="AM206" s="26">
        <f>IF(AK206="",0,IF(EXACT(RIGHT(AK206,2),"dB"),IF(ABS(VALUE(LEFT(AK206,FIND(" ",AK206,1)))-AL206)&lt;=0.5,1,-1),-1))</f>
        <v>1</v>
      </c>
      <c r="AN206" s="24" t="s">
        <v>1822</v>
      </c>
      <c r="AO206" s="28" t="str">
        <f>TEXT(78+K206-16.1,"0.0")</f>
        <v>61.9</v>
      </c>
      <c r="AP206" s="26">
        <f>IF(AN206="",0,IF(EXACT(RIGHT(AN206,5),"dB(A)"),IF(ABS(VALUE(LEFT(AN206,FIND(" ",AN206,1)))-AO206)&lt;=0.5,1,-1),-1))</f>
        <v>-1</v>
      </c>
      <c r="AQ206" s="24" t="s">
        <v>1823</v>
      </c>
      <c r="AR206" s="28">
        <f>60+I206-0.5</f>
        <v>67.5</v>
      </c>
      <c r="AS206" s="26">
        <f>IF(AQ206="",0,IF(EXACT(RIGHT(AQ206,5),"dB(A)"),IF(ABS(VALUE(LEFT(AQ206,FIND(" ",AQ206,1)))-AR206)&lt;=0.5,1,-1),-1))</f>
        <v>-1</v>
      </c>
      <c r="AT206" s="31"/>
      <c r="AU206" s="31">
        <f>0.00002*10^((80+J206)/20)</f>
        <v>0.3556558820077847</v>
      </c>
      <c r="AV206" s="31">
        <f>AU206/400</f>
        <v>8.891397050194617E-4</v>
      </c>
      <c r="AW206" s="31">
        <f>AU206*AV206</f>
        <v>3.1622776601683816E-4</v>
      </c>
      <c r="AX206" s="31">
        <f>AW206/340</f>
        <v>9.300816647554063E-7</v>
      </c>
      <c r="AY206" s="26">
        <f>IF(AT206="",0,-1)</f>
        <v>0</v>
      </c>
      <c r="AZ206" s="32">
        <f>L206+V206+AC206+AE206+AG206+AJ206+AM206+AP206+AS206+AY206</f>
        <v>-5</v>
      </c>
    </row>
    <row r="207" spans="1:52" ht="15.75" customHeight="1" thickBot="1">
      <c r="A207" s="41">
        <v>206</v>
      </c>
      <c r="B207" s="42">
        <v>41922.755043877311</v>
      </c>
      <c r="C207" s="50" t="s">
        <v>1344</v>
      </c>
      <c r="D207" s="51">
        <v>1</v>
      </c>
      <c r="E207" s="43">
        <v>240525</v>
      </c>
      <c r="F207" s="43">
        <f>INT(E207/100000)</f>
        <v>2</v>
      </c>
      <c r="G207" s="43">
        <f>INT(($E207-100000*F207)/10000)</f>
        <v>4</v>
      </c>
      <c r="H207" s="43">
        <f>INT(($E207-100000*F207-10000*G207)/1000)</f>
        <v>0</v>
      </c>
      <c r="I207" s="43">
        <f>INT(($E207-100000*$F207-10000*$G207-1000*$H207)/100)</f>
        <v>5</v>
      </c>
      <c r="J207" s="43">
        <f>INT(($E207-100000*$F207-10000*$G207-1000*$H207-100*$I207)/10)</f>
        <v>2</v>
      </c>
      <c r="K207" s="43">
        <f>INT(($E207-100000*$F207-10000*$G207-1000*$H207-100*$I207-10*$J207))</f>
        <v>5</v>
      </c>
      <c r="L207" s="44">
        <v>2</v>
      </c>
      <c r="M207" s="45" t="s">
        <v>1349</v>
      </c>
      <c r="N207" s="46">
        <f>IF(ISERROR(FIND("larger than the sound intensity level",M207,1)),0,-1)</f>
        <v>-1</v>
      </c>
      <c r="O207" s="46">
        <f>IF(ISERROR(FIND("are always equal",$M207,1)),0,-1)</f>
        <v>0</v>
      </c>
      <c r="P207" s="46">
        <f>IF(ISERROR(FIND("is always smaller or equal than the sound energy density level",$M207,1)),0,1)</f>
        <v>1</v>
      </c>
      <c r="Q207" s="46">
        <f>IF(ISERROR(FIND("is the energetic average beween",$M207,1)),0,1)</f>
        <v>0</v>
      </c>
      <c r="R207" s="46">
        <f>IF(ISERROR(FIND("is constant (340 m/s)",$M207,1)),0,-1)</f>
        <v>0</v>
      </c>
      <c r="S207" s="46">
        <f>IF(ISERROR(FIND("is proportional to the temperature",$M207,1)),0,-1)</f>
        <v>-1</v>
      </c>
      <c r="T207" s="46">
        <f>IF(ISERROR(FIND("is proportional to the square root ",$M207,1)),0,1)</f>
        <v>0</v>
      </c>
      <c r="U207" s="46">
        <f>IF(ISERROR(FIND("depends on the sound level",$M207,1)),0,-1)</f>
        <v>0</v>
      </c>
      <c r="V207" s="44">
        <f>SUM(N207:U207)</f>
        <v>-1</v>
      </c>
      <c r="W207" s="45" t="s">
        <v>1348</v>
      </c>
      <c r="X207" s="46">
        <f>IF(ISERROR(FIND("power level doubles",$W207,1)),0,-1)</f>
        <v>0</v>
      </c>
      <c r="Y207" s="46">
        <f>IF(ISERROR(FIND("power level increases by 6 dB",$W207,1)),0,-1)</f>
        <v>-1</v>
      </c>
      <c r="Z207" s="46">
        <f>IF(ISERROR(FIND("power level increases by 3 dB",$W207,1)),0,1)</f>
        <v>0</v>
      </c>
      <c r="AA207" s="46">
        <f>IF(ISERROR(FIND("by the listener doubles",$W207,1)),0,-1)</f>
        <v>0</v>
      </c>
      <c r="AB207" s="46">
        <f>IF(ISERROR(FIND("by a factor 1.41",$W207,1)),0,1)</f>
        <v>0</v>
      </c>
      <c r="AC207" s="44">
        <f>SUM(X207:AB207)</f>
        <v>-1</v>
      </c>
      <c r="AD207" s="43" t="s">
        <v>1350</v>
      </c>
      <c r="AE207" s="44">
        <f>IF(EXACT(AD207,"25 dB"),1,IF(AD207="",0,-1))</f>
        <v>-1</v>
      </c>
      <c r="AF207" s="45" t="s">
        <v>1345</v>
      </c>
      <c r="AG207" s="44">
        <f>IF(EXACT(AF207,"2 Pa"),1,IF(AF207="",0,-1))</f>
        <v>-1</v>
      </c>
      <c r="AH207" s="45">
        <v>112</v>
      </c>
      <c r="AI207" s="47">
        <f>20*LOG10((3+K207)/0.00002)</f>
        <v>112.04119982655925</v>
      </c>
      <c r="AJ207" s="44">
        <f>IF(AH207="",0,IF(EXACT(RIGHT(AH207,2),"dB"),IF(ABS(VALUE(LEFT(AH207,FIND(" ",AH207,1)))-AI207)&lt;=0.5,1,-1),-1))</f>
        <v>-1</v>
      </c>
      <c r="AK207" s="45">
        <v>85.5</v>
      </c>
      <c r="AL207" s="47">
        <f>10*LOG10(10^((80+J207)/10)+10^((78+I207)/10))</f>
        <v>85.539018910438671</v>
      </c>
      <c r="AM207" s="44">
        <f>IF(AK207="",0,IF(EXACT(RIGHT(AK207,2),"dB"),IF(ABS(VALUE(LEFT(AK207,FIND(" ",AK207,1)))-AL207)&lt;=0.5,1,-1),-1))</f>
        <v>-1</v>
      </c>
      <c r="AN207" s="45" t="s">
        <v>1346</v>
      </c>
      <c r="AO207" s="46" t="str">
        <f>TEXT(78+K207-16.1,"0.0")</f>
        <v>66.9</v>
      </c>
      <c r="AP207" s="44">
        <f>IF(AN207="",0,IF(EXACT(RIGHT(AN207,5),"dB(A)"),IF(ABS(VALUE(LEFT(AN207,FIND(" ",AN207,1)))-AO207)&lt;=0.5,1,-1),-1))</f>
        <v>-1</v>
      </c>
      <c r="AQ207" s="48"/>
      <c r="AR207" s="46">
        <f>60+I207-0.5</f>
        <v>64.5</v>
      </c>
      <c r="AS207" s="44">
        <f>IF(AQ207="",0,IF(EXACT(RIGHT(AQ207,5),"dB(A)"),IF(ABS(VALUE(LEFT(AQ207,FIND(" ",AQ207,1)))-AR207)&lt;=0.5,1,-1),-1))</f>
        <v>0</v>
      </c>
      <c r="AT207" s="45" t="s">
        <v>1347</v>
      </c>
      <c r="AU207" s="48">
        <f>0.00002*10^((80+J207)/20)</f>
        <v>0.25178508235883346</v>
      </c>
      <c r="AV207" s="48">
        <f>AU207/400</f>
        <v>6.2946270589708364E-4</v>
      </c>
      <c r="AW207" s="48">
        <f>AU207*AV207</f>
        <v>1.5848931924611136E-4</v>
      </c>
      <c r="AX207" s="48">
        <f>AW207/340</f>
        <v>4.6614505660620987E-7</v>
      </c>
      <c r="AY207" s="44">
        <f>IF(AT207="",0,-1)</f>
        <v>-1</v>
      </c>
      <c r="AZ207" s="49">
        <f>L207+V207+AC207+AE207+AG207+AJ207+AM207+AP207+AS207+AY207</f>
        <v>-6</v>
      </c>
    </row>
    <row r="209" spans="1:9" ht="15.75" customHeight="1">
      <c r="A209" s="13" t="s">
        <v>1937</v>
      </c>
    </row>
    <row r="210" spans="1:9" ht="15.75" customHeight="1">
      <c r="A210" s="8" t="s">
        <v>1938</v>
      </c>
      <c r="B210" s="11"/>
      <c r="C210" s="4"/>
    </row>
    <row r="211" spans="1:9" ht="15.75" customHeight="1">
      <c r="A211" s="9" t="s">
        <v>1939</v>
      </c>
      <c r="B211" s="6"/>
      <c r="C211" s="5"/>
      <c r="D211" s="6"/>
      <c r="E211" s="6"/>
      <c r="F211" s="6"/>
      <c r="G211" s="6"/>
      <c r="H211" s="6"/>
      <c r="I211" s="6"/>
    </row>
    <row r="212" spans="1:9" ht="15.75" customHeight="1">
      <c r="A212" s="10" t="s">
        <v>1940</v>
      </c>
      <c r="B212" s="12"/>
      <c r="C212" s="7"/>
      <c r="D212" s="12"/>
    </row>
  </sheetData>
  <sortState ref="B2:AZ207">
    <sortCondition descending="1" ref="AZ2:AZ207"/>
  </sortState>
  <pageMargins left="0.75" right="0.75" top="1" bottom="1" header="0.5" footer="0.5"/>
  <pageSetup paperSize="9" orientation="portrait" horizontalDpi="4294967292" verticalDpi="4294967292"/>
  <drawing r:id="rId1"/>
  <legacy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10-10-2014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Angelo Farina</cp:lastModifiedBy>
  <dcterms:modified xsi:type="dcterms:W3CDTF">2014-10-19T11:27:40Z</dcterms:modified>
</cp:coreProperties>
</file>