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3\XLS\"/>
    </mc:Choice>
  </mc:AlternateContent>
  <xr:revisionPtr revIDLastSave="0" documentId="13_ncr:1_{8C369351-E8B8-4E32-93A1-8F13ED4BD599}" xr6:coauthVersionLast="47" xr6:coauthVersionMax="47" xr10:uidLastSave="{00000000-0000-0000-0000-000000000000}"/>
  <bookViews>
    <workbookView xWindow="864" yWindow="-108" windowWidth="22284" windowHeight="13176" activeTab="5" xr2:uid="{313BDB45-CE33-49E5-A946-A69BCE5D0ADE}"/>
  </bookViews>
  <sheets>
    <sheet name="SEL" sheetId="1" r:id="rId1"/>
    <sheet name="Noise_Profile" sheetId="2" r:id="rId2"/>
    <sheet name="Noise Barrier" sheetId="3" r:id="rId3"/>
    <sheet name="Traffic Noise" sheetId="4" r:id="rId4"/>
    <sheet name="Pass-by" sheetId="5" r:id="rId5"/>
    <sheet name="Workplace" sheetId="6" r:id="rId6"/>
  </sheets>
  <definedNames>
    <definedName name="A">'Noise Barrier'!$L$4</definedName>
    <definedName name="B">'Noise Barrier'!$L$5</definedName>
    <definedName name="c0">'Noise Barrier'!$I$8</definedName>
    <definedName name="d">'Noise Barrier'!$D$11</definedName>
    <definedName name="d_1">'Noise Barrier'!$B$11</definedName>
    <definedName name="d_2">'Noise Barrier'!$G$11</definedName>
    <definedName name="dd">'Pass-by'!$B$13</definedName>
    <definedName name="Delta">'Noise Barrier'!$L$6</definedName>
    <definedName name="h_b">'Noise Barrier'!$E$4</definedName>
    <definedName name="h_R">'Noise Barrier'!$F$8</definedName>
    <definedName name="h_S">'Noise Barrier'!$C$8</definedName>
    <definedName name="Leq">Workplace!$M$3</definedName>
    <definedName name="Leq_b">SEL!$H$9</definedName>
    <definedName name="Leq_day">Noise_Profile!$K$22</definedName>
    <definedName name="Leq_tot">SEL!$E$41</definedName>
    <definedName name="Lw">'Pass-by'!$B$12</definedName>
    <definedName name="N">SEL!$B$31</definedName>
    <definedName name="N_H">'Traffic Noise'!$B$4</definedName>
    <definedName name="N_L">'Traffic Noise'!$B$3</definedName>
    <definedName name="r0">'Traffic Noise'!$H$3</definedName>
    <definedName name="rr">'Noise Barrier'!$L$3</definedName>
    <definedName name="rrr">'Traffic Noise'!$D$6</definedName>
    <definedName name="SEL">SEL!$B$3</definedName>
    <definedName name="SEL_b">SEL!$E$36</definedName>
    <definedName name="SEL_H">'Traffic Noise'!$E$4</definedName>
    <definedName name="SEL_L">'Traffic Noise'!$E$3</definedName>
    <definedName name="SEL_overall">SEL!$G$37</definedName>
    <definedName name="Sel_tot">SEL!$B$32</definedName>
    <definedName name="SEL_tot_7.5m">'Traffic Noise'!$I$9</definedName>
    <definedName name="Te">Workplace!$A$11</definedName>
    <definedName name="V">'Pass-by'!$D$14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6" l="1"/>
  <c r="M3" i="6"/>
  <c r="A11" i="6"/>
  <c r="D14" i="5"/>
  <c r="B20" i="5" s="1"/>
  <c r="C20" i="5" s="1"/>
  <c r="D20" i="5" s="1"/>
  <c r="E20" i="5" s="1"/>
  <c r="N4" i="4"/>
  <c r="N3" i="4"/>
  <c r="I9" i="4" s="1"/>
  <c r="I10" i="4" s="1"/>
  <c r="D27" i="3"/>
  <c r="D26" i="3"/>
  <c r="D23" i="3"/>
  <c r="D22" i="3"/>
  <c r="B257" i="5" l="1"/>
  <c r="C257" i="5" s="1"/>
  <c r="D257" i="5" s="1"/>
  <c r="E257" i="5" s="1"/>
  <c r="B252" i="5"/>
  <c r="C252" i="5" s="1"/>
  <c r="D252" i="5" s="1"/>
  <c r="E252" i="5" s="1"/>
  <c r="B212" i="5"/>
  <c r="C212" i="5" s="1"/>
  <c r="D212" i="5" s="1"/>
  <c r="E212" i="5" s="1"/>
  <c r="B204" i="5"/>
  <c r="C204" i="5" s="1"/>
  <c r="D204" i="5" s="1"/>
  <c r="E204" i="5" s="1"/>
  <c r="B249" i="5"/>
  <c r="C249" i="5" s="1"/>
  <c r="D249" i="5" s="1"/>
  <c r="E249" i="5" s="1"/>
  <c r="B244" i="5"/>
  <c r="C244" i="5" s="1"/>
  <c r="D244" i="5" s="1"/>
  <c r="E244" i="5" s="1"/>
  <c r="B241" i="5"/>
  <c r="C241" i="5" s="1"/>
  <c r="D241" i="5" s="1"/>
  <c r="E241" i="5" s="1"/>
  <c r="B236" i="5"/>
  <c r="C236" i="5" s="1"/>
  <c r="D236" i="5" s="1"/>
  <c r="E236" i="5" s="1"/>
  <c r="B228" i="5"/>
  <c r="C228" i="5" s="1"/>
  <c r="D228" i="5" s="1"/>
  <c r="E228" i="5" s="1"/>
  <c r="B220" i="5"/>
  <c r="C220" i="5" s="1"/>
  <c r="D220" i="5" s="1"/>
  <c r="E220" i="5" s="1"/>
  <c r="B196" i="5"/>
  <c r="C196" i="5" s="1"/>
  <c r="D196" i="5" s="1"/>
  <c r="E196" i="5" s="1"/>
  <c r="B188" i="5"/>
  <c r="C188" i="5" s="1"/>
  <c r="D188" i="5" s="1"/>
  <c r="E188" i="5" s="1"/>
  <c r="B180" i="5"/>
  <c r="C180" i="5" s="1"/>
  <c r="D180" i="5" s="1"/>
  <c r="E180" i="5" s="1"/>
  <c r="B37" i="5"/>
  <c r="C37" i="5" s="1"/>
  <c r="D37" i="5" s="1"/>
  <c r="E37" i="5" s="1"/>
  <c r="B19" i="5"/>
  <c r="C19" i="5" s="1"/>
  <c r="D19" i="5" s="1"/>
  <c r="E19" i="5" s="1"/>
  <c r="B253" i="5"/>
  <c r="C253" i="5" s="1"/>
  <c r="D253" i="5" s="1"/>
  <c r="E253" i="5" s="1"/>
  <c r="B245" i="5"/>
  <c r="C245" i="5" s="1"/>
  <c r="D245" i="5" s="1"/>
  <c r="E245" i="5" s="1"/>
  <c r="B237" i="5"/>
  <c r="C237" i="5" s="1"/>
  <c r="D237" i="5" s="1"/>
  <c r="E237" i="5" s="1"/>
  <c r="B229" i="5"/>
  <c r="C229" i="5" s="1"/>
  <c r="D229" i="5" s="1"/>
  <c r="E229" i="5" s="1"/>
  <c r="B221" i="5"/>
  <c r="C221" i="5" s="1"/>
  <c r="D221" i="5" s="1"/>
  <c r="E221" i="5" s="1"/>
  <c r="B213" i="5"/>
  <c r="C213" i="5" s="1"/>
  <c r="D213" i="5" s="1"/>
  <c r="E213" i="5" s="1"/>
  <c r="B205" i="5"/>
  <c r="C205" i="5" s="1"/>
  <c r="D205" i="5" s="1"/>
  <c r="E205" i="5" s="1"/>
  <c r="B197" i="5"/>
  <c r="C197" i="5" s="1"/>
  <c r="D197" i="5" s="1"/>
  <c r="E197" i="5" s="1"/>
  <c r="B189" i="5"/>
  <c r="C189" i="5" s="1"/>
  <c r="D189" i="5" s="1"/>
  <c r="E189" i="5" s="1"/>
  <c r="B181" i="5"/>
  <c r="C181" i="5" s="1"/>
  <c r="D181" i="5" s="1"/>
  <c r="E181" i="5" s="1"/>
  <c r="B173" i="5"/>
  <c r="C173" i="5" s="1"/>
  <c r="D173" i="5" s="1"/>
  <c r="E173" i="5" s="1"/>
  <c r="B165" i="5"/>
  <c r="C165" i="5" s="1"/>
  <c r="D165" i="5" s="1"/>
  <c r="E165" i="5" s="1"/>
  <c r="B157" i="5"/>
  <c r="C157" i="5" s="1"/>
  <c r="D157" i="5" s="1"/>
  <c r="E157" i="5" s="1"/>
  <c r="B149" i="5"/>
  <c r="C149" i="5" s="1"/>
  <c r="D149" i="5" s="1"/>
  <c r="E149" i="5" s="1"/>
  <c r="B141" i="5"/>
  <c r="C141" i="5" s="1"/>
  <c r="D141" i="5" s="1"/>
  <c r="E141" i="5" s="1"/>
  <c r="B133" i="5"/>
  <c r="C133" i="5" s="1"/>
  <c r="D133" i="5" s="1"/>
  <c r="E133" i="5" s="1"/>
  <c r="B125" i="5"/>
  <c r="C125" i="5" s="1"/>
  <c r="D125" i="5" s="1"/>
  <c r="E125" i="5" s="1"/>
  <c r="B117" i="5"/>
  <c r="C117" i="5" s="1"/>
  <c r="D117" i="5" s="1"/>
  <c r="E117" i="5" s="1"/>
  <c r="B109" i="5"/>
  <c r="C109" i="5" s="1"/>
  <c r="D109" i="5" s="1"/>
  <c r="E109" i="5" s="1"/>
  <c r="B101" i="5"/>
  <c r="C101" i="5" s="1"/>
  <c r="D101" i="5" s="1"/>
  <c r="E101" i="5" s="1"/>
  <c r="B93" i="5"/>
  <c r="C93" i="5" s="1"/>
  <c r="D93" i="5" s="1"/>
  <c r="E93" i="5" s="1"/>
  <c r="B85" i="5"/>
  <c r="C85" i="5" s="1"/>
  <c r="D85" i="5" s="1"/>
  <c r="E85" i="5" s="1"/>
  <c r="B77" i="5"/>
  <c r="C77" i="5" s="1"/>
  <c r="D77" i="5" s="1"/>
  <c r="E77" i="5" s="1"/>
  <c r="B69" i="5"/>
  <c r="C69" i="5" s="1"/>
  <c r="D69" i="5" s="1"/>
  <c r="E69" i="5" s="1"/>
  <c r="B61" i="5"/>
  <c r="C61" i="5" s="1"/>
  <c r="D61" i="5" s="1"/>
  <c r="E61" i="5" s="1"/>
  <c r="B53" i="5"/>
  <c r="C53" i="5" s="1"/>
  <c r="D53" i="5" s="1"/>
  <c r="E53" i="5" s="1"/>
  <c r="B45" i="5"/>
  <c r="C45" i="5" s="1"/>
  <c r="D45" i="5" s="1"/>
  <c r="E45" i="5" s="1"/>
  <c r="B28" i="5"/>
  <c r="C28" i="5" s="1"/>
  <c r="D28" i="5" s="1"/>
  <c r="E28" i="5" s="1"/>
  <c r="B36" i="5"/>
  <c r="C36" i="5" s="1"/>
  <c r="D36" i="5" s="1"/>
  <c r="E36" i="5" s="1"/>
  <c r="B27" i="5"/>
  <c r="C27" i="5" s="1"/>
  <c r="D27" i="5" s="1"/>
  <c r="E27" i="5" s="1"/>
  <c r="B18" i="5"/>
  <c r="C18" i="5" s="1"/>
  <c r="D18" i="5" s="1"/>
  <c r="E18" i="5" s="1"/>
  <c r="B172" i="5"/>
  <c r="C172" i="5" s="1"/>
  <c r="D172" i="5" s="1"/>
  <c r="E172" i="5" s="1"/>
  <c r="B164" i="5"/>
  <c r="C164" i="5" s="1"/>
  <c r="D164" i="5" s="1"/>
  <c r="E164" i="5" s="1"/>
  <c r="B156" i="5"/>
  <c r="C156" i="5" s="1"/>
  <c r="D156" i="5" s="1"/>
  <c r="E156" i="5" s="1"/>
  <c r="B148" i="5"/>
  <c r="C148" i="5" s="1"/>
  <c r="D148" i="5" s="1"/>
  <c r="E148" i="5" s="1"/>
  <c r="B140" i="5"/>
  <c r="C140" i="5" s="1"/>
  <c r="D140" i="5" s="1"/>
  <c r="E140" i="5" s="1"/>
  <c r="B132" i="5"/>
  <c r="C132" i="5" s="1"/>
  <c r="D132" i="5" s="1"/>
  <c r="E132" i="5" s="1"/>
  <c r="B124" i="5"/>
  <c r="C124" i="5" s="1"/>
  <c r="D124" i="5" s="1"/>
  <c r="E124" i="5" s="1"/>
  <c r="B116" i="5"/>
  <c r="C116" i="5" s="1"/>
  <c r="D116" i="5" s="1"/>
  <c r="E116" i="5" s="1"/>
  <c r="B108" i="5"/>
  <c r="C108" i="5" s="1"/>
  <c r="D108" i="5" s="1"/>
  <c r="E108" i="5" s="1"/>
  <c r="B100" i="5"/>
  <c r="C100" i="5" s="1"/>
  <c r="D100" i="5" s="1"/>
  <c r="E100" i="5" s="1"/>
  <c r="B92" i="5"/>
  <c r="C92" i="5" s="1"/>
  <c r="D92" i="5" s="1"/>
  <c r="E92" i="5" s="1"/>
  <c r="B84" i="5"/>
  <c r="C84" i="5" s="1"/>
  <c r="D84" i="5" s="1"/>
  <c r="E84" i="5" s="1"/>
  <c r="B76" i="5"/>
  <c r="C76" i="5" s="1"/>
  <c r="D76" i="5" s="1"/>
  <c r="E76" i="5" s="1"/>
  <c r="B68" i="5"/>
  <c r="C68" i="5" s="1"/>
  <c r="D68" i="5" s="1"/>
  <c r="E68" i="5" s="1"/>
  <c r="B60" i="5"/>
  <c r="C60" i="5" s="1"/>
  <c r="D60" i="5" s="1"/>
  <c r="E60" i="5" s="1"/>
  <c r="B52" i="5"/>
  <c r="C52" i="5" s="1"/>
  <c r="D52" i="5" s="1"/>
  <c r="E52" i="5" s="1"/>
  <c r="B44" i="5"/>
  <c r="C44" i="5" s="1"/>
  <c r="D44" i="5" s="1"/>
  <c r="E44" i="5" s="1"/>
  <c r="B35" i="5"/>
  <c r="C35" i="5" s="1"/>
  <c r="D35" i="5" s="1"/>
  <c r="E35" i="5" s="1"/>
  <c r="B43" i="5"/>
  <c r="C43" i="5" s="1"/>
  <c r="D43" i="5" s="1"/>
  <c r="E43" i="5" s="1"/>
  <c r="B26" i="5"/>
  <c r="C26" i="5" s="1"/>
  <c r="D26" i="5" s="1"/>
  <c r="E26" i="5" s="1"/>
  <c r="B251" i="5"/>
  <c r="C251" i="5" s="1"/>
  <c r="D251" i="5" s="1"/>
  <c r="E251" i="5" s="1"/>
  <c r="B243" i="5"/>
  <c r="C243" i="5" s="1"/>
  <c r="D243" i="5" s="1"/>
  <c r="E243" i="5" s="1"/>
  <c r="B235" i="5"/>
  <c r="C235" i="5" s="1"/>
  <c r="D235" i="5" s="1"/>
  <c r="E235" i="5" s="1"/>
  <c r="B227" i="5"/>
  <c r="C227" i="5" s="1"/>
  <c r="D227" i="5" s="1"/>
  <c r="E227" i="5" s="1"/>
  <c r="B219" i="5"/>
  <c r="C219" i="5" s="1"/>
  <c r="D219" i="5" s="1"/>
  <c r="E219" i="5" s="1"/>
  <c r="B211" i="5"/>
  <c r="C211" i="5" s="1"/>
  <c r="D211" i="5" s="1"/>
  <c r="E211" i="5" s="1"/>
  <c r="B203" i="5"/>
  <c r="C203" i="5" s="1"/>
  <c r="D203" i="5" s="1"/>
  <c r="E203" i="5" s="1"/>
  <c r="B195" i="5"/>
  <c r="C195" i="5" s="1"/>
  <c r="D195" i="5" s="1"/>
  <c r="E195" i="5" s="1"/>
  <c r="B187" i="5"/>
  <c r="C187" i="5" s="1"/>
  <c r="D187" i="5" s="1"/>
  <c r="E187" i="5" s="1"/>
  <c r="B179" i="5"/>
  <c r="C179" i="5" s="1"/>
  <c r="D179" i="5" s="1"/>
  <c r="E179" i="5" s="1"/>
  <c r="B171" i="5"/>
  <c r="C171" i="5" s="1"/>
  <c r="D171" i="5" s="1"/>
  <c r="E171" i="5" s="1"/>
  <c r="B163" i="5"/>
  <c r="C163" i="5" s="1"/>
  <c r="D163" i="5" s="1"/>
  <c r="E163" i="5" s="1"/>
  <c r="B155" i="5"/>
  <c r="C155" i="5" s="1"/>
  <c r="D155" i="5" s="1"/>
  <c r="E155" i="5" s="1"/>
  <c r="B147" i="5"/>
  <c r="C147" i="5" s="1"/>
  <c r="D147" i="5" s="1"/>
  <c r="E147" i="5" s="1"/>
  <c r="B139" i="5"/>
  <c r="C139" i="5" s="1"/>
  <c r="D139" i="5" s="1"/>
  <c r="E139" i="5" s="1"/>
  <c r="B131" i="5"/>
  <c r="C131" i="5" s="1"/>
  <c r="D131" i="5" s="1"/>
  <c r="E131" i="5" s="1"/>
  <c r="B123" i="5"/>
  <c r="C123" i="5" s="1"/>
  <c r="D123" i="5" s="1"/>
  <c r="E123" i="5" s="1"/>
  <c r="B115" i="5"/>
  <c r="C115" i="5" s="1"/>
  <c r="D115" i="5" s="1"/>
  <c r="E115" i="5" s="1"/>
  <c r="B107" i="5"/>
  <c r="C107" i="5" s="1"/>
  <c r="D107" i="5" s="1"/>
  <c r="E107" i="5" s="1"/>
  <c r="B99" i="5"/>
  <c r="C99" i="5" s="1"/>
  <c r="D99" i="5" s="1"/>
  <c r="E99" i="5" s="1"/>
  <c r="B91" i="5"/>
  <c r="C91" i="5" s="1"/>
  <c r="D91" i="5" s="1"/>
  <c r="E91" i="5" s="1"/>
  <c r="B83" i="5"/>
  <c r="C83" i="5" s="1"/>
  <c r="D83" i="5" s="1"/>
  <c r="E83" i="5" s="1"/>
  <c r="B75" i="5"/>
  <c r="C75" i="5" s="1"/>
  <c r="D75" i="5" s="1"/>
  <c r="E75" i="5" s="1"/>
  <c r="B67" i="5"/>
  <c r="C67" i="5" s="1"/>
  <c r="D67" i="5" s="1"/>
  <c r="E67" i="5" s="1"/>
  <c r="B59" i="5"/>
  <c r="C59" i="5" s="1"/>
  <c r="D59" i="5" s="1"/>
  <c r="E59" i="5" s="1"/>
  <c r="B51" i="5"/>
  <c r="C51" i="5" s="1"/>
  <c r="D51" i="5" s="1"/>
  <c r="E51" i="5" s="1"/>
  <c r="B34" i="5"/>
  <c r="C34" i="5" s="1"/>
  <c r="D34" i="5" s="1"/>
  <c r="E34" i="5" s="1"/>
  <c r="B17" i="5"/>
  <c r="C17" i="5" s="1"/>
  <c r="D17" i="5" s="1"/>
  <c r="E17" i="5" s="1"/>
  <c r="B42" i="5"/>
  <c r="C42" i="5" s="1"/>
  <c r="D42" i="5" s="1"/>
  <c r="E42" i="5" s="1"/>
  <c r="B25" i="5"/>
  <c r="C25" i="5" s="1"/>
  <c r="D25" i="5" s="1"/>
  <c r="E25" i="5" s="1"/>
  <c r="B250" i="5"/>
  <c r="C250" i="5" s="1"/>
  <c r="D250" i="5" s="1"/>
  <c r="E250" i="5" s="1"/>
  <c r="B242" i="5"/>
  <c r="C242" i="5" s="1"/>
  <c r="D242" i="5" s="1"/>
  <c r="E242" i="5" s="1"/>
  <c r="B234" i="5"/>
  <c r="C234" i="5" s="1"/>
  <c r="D234" i="5" s="1"/>
  <c r="E234" i="5" s="1"/>
  <c r="B226" i="5"/>
  <c r="C226" i="5" s="1"/>
  <c r="D226" i="5" s="1"/>
  <c r="E226" i="5" s="1"/>
  <c r="B218" i="5"/>
  <c r="C218" i="5" s="1"/>
  <c r="D218" i="5" s="1"/>
  <c r="E218" i="5" s="1"/>
  <c r="B210" i="5"/>
  <c r="C210" i="5" s="1"/>
  <c r="D210" i="5" s="1"/>
  <c r="E210" i="5" s="1"/>
  <c r="B202" i="5"/>
  <c r="C202" i="5" s="1"/>
  <c r="D202" i="5" s="1"/>
  <c r="E202" i="5" s="1"/>
  <c r="B194" i="5"/>
  <c r="C194" i="5" s="1"/>
  <c r="D194" i="5" s="1"/>
  <c r="E194" i="5" s="1"/>
  <c r="B186" i="5"/>
  <c r="C186" i="5" s="1"/>
  <c r="D186" i="5" s="1"/>
  <c r="E186" i="5" s="1"/>
  <c r="B178" i="5"/>
  <c r="C178" i="5" s="1"/>
  <c r="D178" i="5" s="1"/>
  <c r="E178" i="5" s="1"/>
  <c r="B170" i="5"/>
  <c r="C170" i="5" s="1"/>
  <c r="D170" i="5" s="1"/>
  <c r="E170" i="5" s="1"/>
  <c r="B162" i="5"/>
  <c r="C162" i="5" s="1"/>
  <c r="D162" i="5" s="1"/>
  <c r="E162" i="5" s="1"/>
  <c r="B154" i="5"/>
  <c r="C154" i="5" s="1"/>
  <c r="D154" i="5" s="1"/>
  <c r="E154" i="5" s="1"/>
  <c r="B146" i="5"/>
  <c r="C146" i="5" s="1"/>
  <c r="D146" i="5" s="1"/>
  <c r="E146" i="5" s="1"/>
  <c r="B138" i="5"/>
  <c r="C138" i="5" s="1"/>
  <c r="D138" i="5" s="1"/>
  <c r="E138" i="5" s="1"/>
  <c r="B130" i="5"/>
  <c r="C130" i="5" s="1"/>
  <c r="D130" i="5" s="1"/>
  <c r="E130" i="5" s="1"/>
  <c r="B122" i="5"/>
  <c r="C122" i="5" s="1"/>
  <c r="D122" i="5" s="1"/>
  <c r="E122" i="5" s="1"/>
  <c r="B114" i="5"/>
  <c r="C114" i="5" s="1"/>
  <c r="D114" i="5" s="1"/>
  <c r="E114" i="5" s="1"/>
  <c r="B106" i="5"/>
  <c r="C106" i="5" s="1"/>
  <c r="D106" i="5" s="1"/>
  <c r="E106" i="5" s="1"/>
  <c r="B98" i="5"/>
  <c r="C98" i="5" s="1"/>
  <c r="D98" i="5" s="1"/>
  <c r="E98" i="5" s="1"/>
  <c r="B90" i="5"/>
  <c r="C90" i="5" s="1"/>
  <c r="D90" i="5" s="1"/>
  <c r="E90" i="5" s="1"/>
  <c r="B82" i="5"/>
  <c r="C82" i="5" s="1"/>
  <c r="D82" i="5" s="1"/>
  <c r="E82" i="5" s="1"/>
  <c r="B74" i="5"/>
  <c r="C74" i="5" s="1"/>
  <c r="D74" i="5" s="1"/>
  <c r="E74" i="5" s="1"/>
  <c r="B66" i="5"/>
  <c r="C66" i="5" s="1"/>
  <c r="D66" i="5" s="1"/>
  <c r="E66" i="5" s="1"/>
  <c r="B58" i="5"/>
  <c r="C58" i="5" s="1"/>
  <c r="D58" i="5" s="1"/>
  <c r="E58" i="5" s="1"/>
  <c r="B50" i="5"/>
  <c r="C50" i="5" s="1"/>
  <c r="D50" i="5" s="1"/>
  <c r="E50" i="5" s="1"/>
  <c r="B33" i="5"/>
  <c r="C33" i="5" s="1"/>
  <c r="D33" i="5" s="1"/>
  <c r="E33" i="5" s="1"/>
  <c r="B24" i="5"/>
  <c r="C24" i="5" s="1"/>
  <c r="D24" i="5" s="1"/>
  <c r="E24" i="5" s="1"/>
  <c r="B41" i="5"/>
  <c r="C41" i="5" s="1"/>
  <c r="D41" i="5" s="1"/>
  <c r="E41" i="5" s="1"/>
  <c r="B233" i="5"/>
  <c r="C233" i="5" s="1"/>
  <c r="D233" i="5" s="1"/>
  <c r="E233" i="5" s="1"/>
  <c r="B225" i="5"/>
  <c r="C225" i="5" s="1"/>
  <c r="D225" i="5" s="1"/>
  <c r="E225" i="5" s="1"/>
  <c r="B217" i="5"/>
  <c r="C217" i="5" s="1"/>
  <c r="D217" i="5" s="1"/>
  <c r="E217" i="5" s="1"/>
  <c r="B209" i="5"/>
  <c r="C209" i="5" s="1"/>
  <c r="D209" i="5" s="1"/>
  <c r="E209" i="5" s="1"/>
  <c r="B201" i="5"/>
  <c r="C201" i="5" s="1"/>
  <c r="D201" i="5" s="1"/>
  <c r="E201" i="5" s="1"/>
  <c r="B193" i="5"/>
  <c r="C193" i="5" s="1"/>
  <c r="D193" i="5" s="1"/>
  <c r="E193" i="5" s="1"/>
  <c r="B185" i="5"/>
  <c r="C185" i="5" s="1"/>
  <c r="D185" i="5" s="1"/>
  <c r="E185" i="5" s="1"/>
  <c r="B177" i="5"/>
  <c r="C177" i="5" s="1"/>
  <c r="D177" i="5" s="1"/>
  <c r="E177" i="5" s="1"/>
  <c r="B169" i="5"/>
  <c r="C169" i="5" s="1"/>
  <c r="D169" i="5" s="1"/>
  <c r="E169" i="5" s="1"/>
  <c r="B161" i="5"/>
  <c r="C161" i="5" s="1"/>
  <c r="D161" i="5" s="1"/>
  <c r="E161" i="5" s="1"/>
  <c r="B153" i="5"/>
  <c r="C153" i="5" s="1"/>
  <c r="D153" i="5" s="1"/>
  <c r="E153" i="5" s="1"/>
  <c r="B145" i="5"/>
  <c r="C145" i="5" s="1"/>
  <c r="D145" i="5" s="1"/>
  <c r="E145" i="5" s="1"/>
  <c r="B137" i="5"/>
  <c r="C137" i="5" s="1"/>
  <c r="D137" i="5" s="1"/>
  <c r="E137" i="5" s="1"/>
  <c r="B129" i="5"/>
  <c r="C129" i="5" s="1"/>
  <c r="D129" i="5" s="1"/>
  <c r="E129" i="5" s="1"/>
  <c r="B121" i="5"/>
  <c r="C121" i="5" s="1"/>
  <c r="D121" i="5" s="1"/>
  <c r="E121" i="5" s="1"/>
  <c r="B113" i="5"/>
  <c r="C113" i="5" s="1"/>
  <c r="D113" i="5" s="1"/>
  <c r="E113" i="5" s="1"/>
  <c r="B105" i="5"/>
  <c r="C105" i="5" s="1"/>
  <c r="D105" i="5" s="1"/>
  <c r="E105" i="5" s="1"/>
  <c r="B97" i="5"/>
  <c r="C97" i="5" s="1"/>
  <c r="D97" i="5" s="1"/>
  <c r="E97" i="5" s="1"/>
  <c r="B89" i="5"/>
  <c r="C89" i="5" s="1"/>
  <c r="D89" i="5" s="1"/>
  <c r="E89" i="5" s="1"/>
  <c r="B81" i="5"/>
  <c r="C81" i="5" s="1"/>
  <c r="D81" i="5" s="1"/>
  <c r="E81" i="5" s="1"/>
  <c r="B73" i="5"/>
  <c r="C73" i="5" s="1"/>
  <c r="D73" i="5" s="1"/>
  <c r="E73" i="5" s="1"/>
  <c r="B65" i="5"/>
  <c r="C65" i="5" s="1"/>
  <c r="D65" i="5" s="1"/>
  <c r="E65" i="5" s="1"/>
  <c r="B57" i="5"/>
  <c r="C57" i="5" s="1"/>
  <c r="D57" i="5" s="1"/>
  <c r="E57" i="5" s="1"/>
  <c r="B49" i="5"/>
  <c r="C49" i="5" s="1"/>
  <c r="D49" i="5" s="1"/>
  <c r="E49" i="5" s="1"/>
  <c r="B32" i="5"/>
  <c r="C32" i="5" s="1"/>
  <c r="D32" i="5" s="1"/>
  <c r="E32" i="5" s="1"/>
  <c r="B23" i="5"/>
  <c r="C23" i="5" s="1"/>
  <c r="D23" i="5" s="1"/>
  <c r="E23" i="5" s="1"/>
  <c r="B40" i="5"/>
  <c r="C40" i="5" s="1"/>
  <c r="D40" i="5" s="1"/>
  <c r="E40" i="5" s="1"/>
  <c r="B256" i="5"/>
  <c r="C256" i="5" s="1"/>
  <c r="D256" i="5" s="1"/>
  <c r="E256" i="5" s="1"/>
  <c r="B248" i="5"/>
  <c r="C248" i="5" s="1"/>
  <c r="D248" i="5" s="1"/>
  <c r="E248" i="5" s="1"/>
  <c r="B240" i="5"/>
  <c r="C240" i="5" s="1"/>
  <c r="D240" i="5" s="1"/>
  <c r="E240" i="5" s="1"/>
  <c r="B232" i="5"/>
  <c r="C232" i="5" s="1"/>
  <c r="D232" i="5" s="1"/>
  <c r="E232" i="5" s="1"/>
  <c r="B224" i="5"/>
  <c r="C224" i="5" s="1"/>
  <c r="D224" i="5" s="1"/>
  <c r="E224" i="5" s="1"/>
  <c r="B216" i="5"/>
  <c r="C216" i="5" s="1"/>
  <c r="D216" i="5" s="1"/>
  <c r="E216" i="5" s="1"/>
  <c r="B208" i="5"/>
  <c r="C208" i="5" s="1"/>
  <c r="D208" i="5" s="1"/>
  <c r="E208" i="5" s="1"/>
  <c r="B200" i="5"/>
  <c r="C200" i="5" s="1"/>
  <c r="D200" i="5" s="1"/>
  <c r="E200" i="5" s="1"/>
  <c r="B192" i="5"/>
  <c r="C192" i="5" s="1"/>
  <c r="D192" i="5" s="1"/>
  <c r="E192" i="5" s="1"/>
  <c r="B184" i="5"/>
  <c r="C184" i="5" s="1"/>
  <c r="D184" i="5" s="1"/>
  <c r="E184" i="5" s="1"/>
  <c r="B176" i="5"/>
  <c r="C176" i="5" s="1"/>
  <c r="D176" i="5" s="1"/>
  <c r="E176" i="5" s="1"/>
  <c r="B168" i="5"/>
  <c r="C168" i="5" s="1"/>
  <c r="D168" i="5" s="1"/>
  <c r="E168" i="5" s="1"/>
  <c r="B160" i="5"/>
  <c r="C160" i="5" s="1"/>
  <c r="D160" i="5" s="1"/>
  <c r="E160" i="5" s="1"/>
  <c r="B152" i="5"/>
  <c r="C152" i="5" s="1"/>
  <c r="D152" i="5" s="1"/>
  <c r="E152" i="5" s="1"/>
  <c r="B144" i="5"/>
  <c r="C144" i="5" s="1"/>
  <c r="D144" i="5" s="1"/>
  <c r="E144" i="5" s="1"/>
  <c r="B136" i="5"/>
  <c r="C136" i="5" s="1"/>
  <c r="D136" i="5" s="1"/>
  <c r="E136" i="5" s="1"/>
  <c r="B128" i="5"/>
  <c r="C128" i="5" s="1"/>
  <c r="D128" i="5" s="1"/>
  <c r="E128" i="5" s="1"/>
  <c r="B120" i="5"/>
  <c r="C120" i="5" s="1"/>
  <c r="D120" i="5" s="1"/>
  <c r="E120" i="5" s="1"/>
  <c r="B112" i="5"/>
  <c r="C112" i="5" s="1"/>
  <c r="D112" i="5" s="1"/>
  <c r="E112" i="5" s="1"/>
  <c r="B104" i="5"/>
  <c r="C104" i="5" s="1"/>
  <c r="D104" i="5" s="1"/>
  <c r="E104" i="5" s="1"/>
  <c r="B96" i="5"/>
  <c r="C96" i="5" s="1"/>
  <c r="D96" i="5" s="1"/>
  <c r="E96" i="5" s="1"/>
  <c r="B88" i="5"/>
  <c r="C88" i="5" s="1"/>
  <c r="D88" i="5" s="1"/>
  <c r="E88" i="5" s="1"/>
  <c r="B80" i="5"/>
  <c r="C80" i="5" s="1"/>
  <c r="D80" i="5" s="1"/>
  <c r="E80" i="5" s="1"/>
  <c r="B72" i="5"/>
  <c r="C72" i="5" s="1"/>
  <c r="D72" i="5" s="1"/>
  <c r="E72" i="5" s="1"/>
  <c r="B64" i="5"/>
  <c r="C64" i="5" s="1"/>
  <c r="D64" i="5" s="1"/>
  <c r="E64" i="5" s="1"/>
  <c r="B56" i="5"/>
  <c r="C56" i="5" s="1"/>
  <c r="D56" i="5" s="1"/>
  <c r="E56" i="5" s="1"/>
  <c r="B48" i="5"/>
  <c r="C48" i="5" s="1"/>
  <c r="D48" i="5" s="1"/>
  <c r="E48" i="5" s="1"/>
  <c r="B31" i="5"/>
  <c r="C31" i="5" s="1"/>
  <c r="D31" i="5" s="1"/>
  <c r="E31" i="5" s="1"/>
  <c r="B22" i="5"/>
  <c r="C22" i="5" s="1"/>
  <c r="D22" i="5" s="1"/>
  <c r="E22" i="5" s="1"/>
  <c r="B39" i="5"/>
  <c r="C39" i="5" s="1"/>
  <c r="D39" i="5" s="1"/>
  <c r="E39" i="5" s="1"/>
  <c r="B255" i="5"/>
  <c r="C255" i="5" s="1"/>
  <c r="D255" i="5" s="1"/>
  <c r="E255" i="5" s="1"/>
  <c r="B247" i="5"/>
  <c r="C247" i="5" s="1"/>
  <c r="D247" i="5" s="1"/>
  <c r="E247" i="5" s="1"/>
  <c r="B239" i="5"/>
  <c r="C239" i="5" s="1"/>
  <c r="D239" i="5" s="1"/>
  <c r="E239" i="5" s="1"/>
  <c r="B231" i="5"/>
  <c r="C231" i="5" s="1"/>
  <c r="D231" i="5" s="1"/>
  <c r="E231" i="5" s="1"/>
  <c r="B223" i="5"/>
  <c r="C223" i="5" s="1"/>
  <c r="D223" i="5" s="1"/>
  <c r="E223" i="5" s="1"/>
  <c r="B215" i="5"/>
  <c r="C215" i="5" s="1"/>
  <c r="D215" i="5" s="1"/>
  <c r="E215" i="5" s="1"/>
  <c r="B207" i="5"/>
  <c r="C207" i="5" s="1"/>
  <c r="D207" i="5" s="1"/>
  <c r="E207" i="5" s="1"/>
  <c r="B199" i="5"/>
  <c r="C199" i="5" s="1"/>
  <c r="D199" i="5" s="1"/>
  <c r="E199" i="5" s="1"/>
  <c r="B191" i="5"/>
  <c r="C191" i="5" s="1"/>
  <c r="D191" i="5" s="1"/>
  <c r="E191" i="5" s="1"/>
  <c r="B183" i="5"/>
  <c r="C183" i="5" s="1"/>
  <c r="D183" i="5" s="1"/>
  <c r="E183" i="5" s="1"/>
  <c r="B175" i="5"/>
  <c r="C175" i="5" s="1"/>
  <c r="D175" i="5" s="1"/>
  <c r="E175" i="5" s="1"/>
  <c r="B167" i="5"/>
  <c r="C167" i="5" s="1"/>
  <c r="D167" i="5" s="1"/>
  <c r="E167" i="5" s="1"/>
  <c r="B159" i="5"/>
  <c r="C159" i="5" s="1"/>
  <c r="D159" i="5" s="1"/>
  <c r="E159" i="5" s="1"/>
  <c r="B151" i="5"/>
  <c r="C151" i="5" s="1"/>
  <c r="D151" i="5" s="1"/>
  <c r="E151" i="5" s="1"/>
  <c r="B143" i="5"/>
  <c r="C143" i="5" s="1"/>
  <c r="D143" i="5" s="1"/>
  <c r="E143" i="5" s="1"/>
  <c r="B135" i="5"/>
  <c r="C135" i="5" s="1"/>
  <c r="D135" i="5" s="1"/>
  <c r="E135" i="5" s="1"/>
  <c r="B127" i="5"/>
  <c r="C127" i="5" s="1"/>
  <c r="D127" i="5" s="1"/>
  <c r="E127" i="5" s="1"/>
  <c r="B119" i="5"/>
  <c r="C119" i="5" s="1"/>
  <c r="D119" i="5" s="1"/>
  <c r="E119" i="5" s="1"/>
  <c r="B111" i="5"/>
  <c r="C111" i="5" s="1"/>
  <c r="D111" i="5" s="1"/>
  <c r="E111" i="5" s="1"/>
  <c r="B103" i="5"/>
  <c r="C103" i="5" s="1"/>
  <c r="D103" i="5" s="1"/>
  <c r="E103" i="5" s="1"/>
  <c r="B95" i="5"/>
  <c r="C95" i="5" s="1"/>
  <c r="D95" i="5" s="1"/>
  <c r="E95" i="5" s="1"/>
  <c r="B87" i="5"/>
  <c r="C87" i="5" s="1"/>
  <c r="D87" i="5" s="1"/>
  <c r="E87" i="5" s="1"/>
  <c r="B79" i="5"/>
  <c r="C79" i="5" s="1"/>
  <c r="D79" i="5" s="1"/>
  <c r="E79" i="5" s="1"/>
  <c r="B71" i="5"/>
  <c r="C71" i="5" s="1"/>
  <c r="D71" i="5" s="1"/>
  <c r="E71" i="5" s="1"/>
  <c r="B63" i="5"/>
  <c r="C63" i="5" s="1"/>
  <c r="D63" i="5" s="1"/>
  <c r="E63" i="5" s="1"/>
  <c r="B55" i="5"/>
  <c r="C55" i="5" s="1"/>
  <c r="D55" i="5" s="1"/>
  <c r="E55" i="5" s="1"/>
  <c r="B47" i="5"/>
  <c r="C47" i="5" s="1"/>
  <c r="D47" i="5" s="1"/>
  <c r="E47" i="5" s="1"/>
  <c r="B30" i="5"/>
  <c r="C30" i="5" s="1"/>
  <c r="D30" i="5" s="1"/>
  <c r="E30" i="5" s="1"/>
  <c r="B21" i="5"/>
  <c r="C21" i="5" s="1"/>
  <c r="D21" i="5" s="1"/>
  <c r="E21" i="5" s="1"/>
  <c r="B38" i="5"/>
  <c r="C38" i="5" s="1"/>
  <c r="D38" i="5" s="1"/>
  <c r="E38" i="5" s="1"/>
  <c r="B254" i="5"/>
  <c r="C254" i="5" s="1"/>
  <c r="D254" i="5" s="1"/>
  <c r="E254" i="5" s="1"/>
  <c r="B246" i="5"/>
  <c r="C246" i="5" s="1"/>
  <c r="D246" i="5" s="1"/>
  <c r="E246" i="5" s="1"/>
  <c r="B238" i="5"/>
  <c r="C238" i="5" s="1"/>
  <c r="D238" i="5" s="1"/>
  <c r="E238" i="5" s="1"/>
  <c r="B230" i="5"/>
  <c r="C230" i="5" s="1"/>
  <c r="D230" i="5" s="1"/>
  <c r="E230" i="5" s="1"/>
  <c r="B222" i="5"/>
  <c r="C222" i="5" s="1"/>
  <c r="D222" i="5" s="1"/>
  <c r="E222" i="5" s="1"/>
  <c r="B214" i="5"/>
  <c r="C214" i="5" s="1"/>
  <c r="D214" i="5" s="1"/>
  <c r="E214" i="5" s="1"/>
  <c r="B206" i="5"/>
  <c r="C206" i="5" s="1"/>
  <c r="D206" i="5" s="1"/>
  <c r="E206" i="5" s="1"/>
  <c r="B198" i="5"/>
  <c r="C198" i="5" s="1"/>
  <c r="D198" i="5" s="1"/>
  <c r="E198" i="5" s="1"/>
  <c r="B190" i="5"/>
  <c r="C190" i="5" s="1"/>
  <c r="D190" i="5" s="1"/>
  <c r="E190" i="5" s="1"/>
  <c r="B182" i="5"/>
  <c r="C182" i="5" s="1"/>
  <c r="D182" i="5" s="1"/>
  <c r="E182" i="5" s="1"/>
  <c r="B174" i="5"/>
  <c r="C174" i="5" s="1"/>
  <c r="D174" i="5" s="1"/>
  <c r="E174" i="5" s="1"/>
  <c r="B166" i="5"/>
  <c r="C166" i="5" s="1"/>
  <c r="D166" i="5" s="1"/>
  <c r="E166" i="5" s="1"/>
  <c r="B158" i="5"/>
  <c r="C158" i="5" s="1"/>
  <c r="D158" i="5" s="1"/>
  <c r="E158" i="5" s="1"/>
  <c r="B150" i="5"/>
  <c r="C150" i="5" s="1"/>
  <c r="D150" i="5" s="1"/>
  <c r="E150" i="5" s="1"/>
  <c r="B142" i="5"/>
  <c r="C142" i="5" s="1"/>
  <c r="D142" i="5" s="1"/>
  <c r="E142" i="5" s="1"/>
  <c r="B134" i="5"/>
  <c r="C134" i="5" s="1"/>
  <c r="D134" i="5" s="1"/>
  <c r="E134" i="5" s="1"/>
  <c r="B126" i="5"/>
  <c r="C126" i="5" s="1"/>
  <c r="D126" i="5" s="1"/>
  <c r="E126" i="5" s="1"/>
  <c r="B118" i="5"/>
  <c r="C118" i="5" s="1"/>
  <c r="D118" i="5" s="1"/>
  <c r="E118" i="5" s="1"/>
  <c r="B110" i="5"/>
  <c r="C110" i="5" s="1"/>
  <c r="D110" i="5" s="1"/>
  <c r="E110" i="5" s="1"/>
  <c r="B102" i="5"/>
  <c r="C102" i="5" s="1"/>
  <c r="D102" i="5" s="1"/>
  <c r="E102" i="5" s="1"/>
  <c r="B94" i="5"/>
  <c r="C94" i="5" s="1"/>
  <c r="D94" i="5" s="1"/>
  <c r="E94" i="5" s="1"/>
  <c r="B86" i="5"/>
  <c r="C86" i="5" s="1"/>
  <c r="D86" i="5" s="1"/>
  <c r="E86" i="5" s="1"/>
  <c r="B78" i="5"/>
  <c r="C78" i="5" s="1"/>
  <c r="D78" i="5" s="1"/>
  <c r="E78" i="5" s="1"/>
  <c r="B70" i="5"/>
  <c r="C70" i="5" s="1"/>
  <c r="D70" i="5" s="1"/>
  <c r="E70" i="5" s="1"/>
  <c r="B62" i="5"/>
  <c r="C62" i="5" s="1"/>
  <c r="D62" i="5" s="1"/>
  <c r="E62" i="5" s="1"/>
  <c r="B54" i="5"/>
  <c r="C54" i="5" s="1"/>
  <c r="D54" i="5" s="1"/>
  <c r="E54" i="5" s="1"/>
  <c r="B46" i="5"/>
  <c r="C46" i="5" s="1"/>
  <c r="D46" i="5" s="1"/>
  <c r="E46" i="5" s="1"/>
  <c r="B29" i="5"/>
  <c r="C29" i="5" s="1"/>
  <c r="D29" i="5" s="1"/>
  <c r="E29" i="5" s="1"/>
  <c r="D18" i="3"/>
  <c r="C17" i="3"/>
  <c r="D17" i="3"/>
  <c r="E17" i="3"/>
  <c r="F17" i="3"/>
  <c r="G17" i="3"/>
  <c r="B17" i="3"/>
  <c r="L5" i="3"/>
  <c r="L4" i="3"/>
  <c r="L6" i="3" s="1"/>
  <c r="L3" i="3"/>
  <c r="C16" i="3" s="1"/>
  <c r="C22" i="3" s="1"/>
  <c r="C23" i="3" s="1"/>
  <c r="E25" i="2"/>
  <c r="E16" i="2"/>
  <c r="E15" i="2"/>
  <c r="E14" i="2"/>
  <c r="E13" i="2"/>
  <c r="E10" i="2"/>
  <c r="D21" i="2"/>
  <c r="E21" i="2" s="1"/>
  <c r="D22" i="2"/>
  <c r="E22" i="2" s="1"/>
  <c r="D23" i="2"/>
  <c r="E23" i="2" s="1"/>
  <c r="D24" i="2"/>
  <c r="E24" i="2" s="1"/>
  <c r="D25" i="2"/>
  <c r="D26" i="2"/>
  <c r="E26" i="2" s="1"/>
  <c r="D27" i="2"/>
  <c r="E27" i="2" s="1"/>
  <c r="D20" i="2"/>
  <c r="E20" i="2" s="1"/>
  <c r="D19" i="2"/>
  <c r="E19" i="2" s="1"/>
  <c r="D18" i="2"/>
  <c r="E18" i="2" s="1"/>
  <c r="D17" i="2"/>
  <c r="E17" i="2" s="1"/>
  <c r="D16" i="2"/>
  <c r="D15" i="2"/>
  <c r="D14" i="2"/>
  <c r="D13" i="2"/>
  <c r="D12" i="2"/>
  <c r="E12" i="2" s="1"/>
  <c r="D11" i="2"/>
  <c r="E11" i="2" s="1"/>
  <c r="D10" i="2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G42" i="1"/>
  <c r="E41" i="1"/>
  <c r="E38" i="1"/>
  <c r="G37" i="1"/>
  <c r="E36" i="1"/>
  <c r="B32" i="1"/>
  <c r="B31" i="1"/>
  <c r="J15" i="5" l="1"/>
  <c r="J16" i="5" s="1"/>
  <c r="C18" i="3"/>
  <c r="C26" i="3" s="1"/>
  <c r="C27" i="3" s="1"/>
  <c r="F15" i="3"/>
  <c r="C15" i="3"/>
  <c r="D15" i="3"/>
  <c r="E15" i="3"/>
  <c r="G15" i="3"/>
  <c r="B15" i="3"/>
  <c r="B16" i="3"/>
  <c r="G16" i="3"/>
  <c r="F16" i="3"/>
  <c r="E16" i="3"/>
  <c r="D16" i="3"/>
  <c r="K24" i="2"/>
  <c r="K22" i="2"/>
  <c r="K23" i="2"/>
  <c r="G22" i="3" l="1"/>
  <c r="G23" i="3" s="1"/>
  <c r="G18" i="3"/>
  <c r="G26" i="3" s="1"/>
  <c r="G27" i="3" s="1"/>
  <c r="F22" i="3"/>
  <c r="F23" i="3" s="1"/>
  <c r="F18" i="3"/>
  <c r="F26" i="3" s="1"/>
  <c r="F27" i="3" s="1"/>
  <c r="E22" i="3"/>
  <c r="E23" i="3" s="1"/>
  <c r="E18" i="3"/>
  <c r="E26" i="3" s="1"/>
  <c r="E27" i="3" s="1"/>
  <c r="B22" i="3"/>
  <c r="B23" i="3" s="1"/>
  <c r="F24" i="3" s="1"/>
  <c r="B18" i="3"/>
  <c r="B26" i="3" s="1"/>
  <c r="B27" i="3" s="1"/>
  <c r="F28" i="3" l="1"/>
  <c r="F29" i="3"/>
</calcChain>
</file>

<file path=xl/sharedStrings.xml><?xml version="1.0" encoding="utf-8"?>
<sst xmlns="http://schemas.openxmlformats.org/spreadsheetml/2006/main" count="162" uniqueCount="106">
  <si>
    <t>SEL and Leq</t>
  </si>
  <si>
    <t>SEL =</t>
  </si>
  <si>
    <t>dB(A)</t>
  </si>
  <si>
    <t>time (s)</t>
  </si>
  <si>
    <t>SPL (dB(A))</t>
  </si>
  <si>
    <t xml:space="preserve"> background noise</t>
  </si>
  <si>
    <t>T</t>
  </si>
  <si>
    <t>Leq_b =</t>
  </si>
  <si>
    <t>for each event (bells ringing)</t>
  </si>
  <si>
    <t>time (h)</t>
  </si>
  <si>
    <t>rings</t>
  </si>
  <si>
    <t>Total_N</t>
  </si>
  <si>
    <t>SEL_tot</t>
  </si>
  <si>
    <t>Summation as SEL</t>
  </si>
  <si>
    <t>SEL_overall = SEL_background+SEL_tot</t>
  </si>
  <si>
    <t>SEL_background = Leq_b + 10*log10(T) =</t>
  </si>
  <si>
    <t>SEL_overall = 10*log10(10^(SEL_b/10)+10^(SEL_tot/10)) =</t>
  </si>
  <si>
    <t>Leq_overall = SEL_overall-10*log10(T) =</t>
  </si>
  <si>
    <t xml:space="preserve">&gt; </t>
  </si>
  <si>
    <t>dB(A) (limit)</t>
  </si>
  <si>
    <t>Summation as Leq</t>
  </si>
  <si>
    <t>Leq_tot = SEL_tot -10*log10(T) =</t>
  </si>
  <si>
    <t>Leq_overall = 10*log10(10^(Leq_b/10)+10^(Leq_tot/10)) =</t>
  </si>
  <si>
    <t>Whole Day+Night period (24h)</t>
  </si>
  <si>
    <t>Time(h)</t>
  </si>
  <si>
    <t>Leq_1h</t>
  </si>
  <si>
    <t>Compute Leq_day, Leq_night, Lden</t>
  </si>
  <si>
    <t>10^(Li/10)</t>
  </si>
  <si>
    <t>Leq_day = 10*log10((sum(10^(Li/10))/16) =</t>
  </si>
  <si>
    <t>Leq_night = 10*log10((sum(10^(Li/10))/16) =</t>
  </si>
  <si>
    <t>Leq_1h_p</t>
  </si>
  <si>
    <t>Lden =10*log10(average(10^(Li_p/10)) =</t>
  </si>
  <si>
    <t>Noise Barrier</t>
  </si>
  <si>
    <t>S</t>
  </si>
  <si>
    <t>R</t>
  </si>
  <si>
    <t>f (Hz)</t>
  </si>
  <si>
    <t>Lw (dB)</t>
  </si>
  <si>
    <t>m</t>
  </si>
  <si>
    <t>d_1 =</t>
  </si>
  <si>
    <t>m         d =</t>
  </si>
  <si>
    <t>d_2 =</t>
  </si>
  <si>
    <t>h_b =</t>
  </si>
  <si>
    <t>h_S =</t>
  </si>
  <si>
    <t>h_R =</t>
  </si>
  <si>
    <t>r</t>
  </si>
  <si>
    <t>rr = SR = SQRT(d^2+(h_S-h_R)^2) =</t>
  </si>
  <si>
    <t>A</t>
  </si>
  <si>
    <t>B</t>
  </si>
  <si>
    <t>A = SB = SQRT(d_1^2+(h_b-h_S)^2) =</t>
  </si>
  <si>
    <t>B = BR = SQRT(d_2^2+(h_b-h_R)^2) =</t>
  </si>
  <si>
    <t>Delta = A+B-rr =</t>
  </si>
  <si>
    <t>Fresnel N = 2*Delta/Lambda = 2*Delta*f/c0</t>
  </si>
  <si>
    <t>c0 =</t>
  </si>
  <si>
    <t>m/s</t>
  </si>
  <si>
    <t>N</t>
  </si>
  <si>
    <t>SPL_nb =</t>
  </si>
  <si>
    <t>SPL = Lw -11 -20*log10(rr)</t>
  </si>
  <si>
    <t>Delta_L</t>
  </si>
  <si>
    <t>Maekawa formula</t>
  </si>
  <si>
    <t>DeltaL = 10 log (3+20 N)</t>
  </si>
  <si>
    <t>SPL_B =</t>
  </si>
  <si>
    <t>Evaluating A-weighted total SPL</t>
  </si>
  <si>
    <t>A-w (dB)</t>
  </si>
  <si>
    <t>SPLA_nb =</t>
  </si>
  <si>
    <t>10^(Lai/10)</t>
  </si>
  <si>
    <t>SPLA_nb_total = 10*log10(sum(10^(Lai/10))) =</t>
  </si>
  <si>
    <t>SPLA_b =</t>
  </si>
  <si>
    <t>SPLA_b_total = 10*log10(sum(10^(Lai/10))) =</t>
  </si>
  <si>
    <t>Barrier attenuation</t>
  </si>
  <si>
    <t>16.7 with real spectrum</t>
  </si>
  <si>
    <t>18.5 with pink spectrum</t>
  </si>
  <si>
    <t>Traffic Noise</t>
  </si>
  <si>
    <t>N_light =</t>
  </si>
  <si>
    <t>veic/h</t>
  </si>
  <si>
    <t>N_heavy =</t>
  </si>
  <si>
    <t>SEL_L =</t>
  </si>
  <si>
    <t>SEL_H =</t>
  </si>
  <si>
    <t>receiver at distance rrr =</t>
  </si>
  <si>
    <t>at r0 =</t>
  </si>
  <si>
    <t>Compute La_eq at the receiver</t>
  </si>
  <si>
    <t>SEL_H_tot=SEL_H+10*log(N_H) =</t>
  </si>
  <si>
    <t>SEL_L_tot =SEL_L+10*log(N_L) =</t>
  </si>
  <si>
    <t>Sel_tot_7.5m = SEL_L+SEL_H = 10*log10(10^(EL_L_tot/10)+10^(SEL_H_tot/10)) =</t>
  </si>
  <si>
    <t>Leq_50m = SEL_tot_7.5m -10*log10(3600)+10*log10(r0/rrr) =</t>
  </si>
  <si>
    <t>Pass-by</t>
  </si>
  <si>
    <t>Build the noise profile vs time</t>
  </si>
  <si>
    <t>Lw =</t>
  </si>
  <si>
    <t xml:space="preserve">d = </t>
  </si>
  <si>
    <t>V =</t>
  </si>
  <si>
    <t>km/h</t>
  </si>
  <si>
    <t>x = V*t</t>
  </si>
  <si>
    <t>r = sqrt(x^2+d^2)</t>
  </si>
  <si>
    <t>x(m)</t>
  </si>
  <si>
    <t>r (m)</t>
  </si>
  <si>
    <t>SPL (dBA)</t>
  </si>
  <si>
    <t>SPL = Lw-11-20*log10(r)</t>
  </si>
  <si>
    <t>Leq = 10*log10(average(10^(SPLi/10))) =</t>
  </si>
  <si>
    <t>10^(SPLi/10)</t>
  </si>
  <si>
    <t>SEL = Leq +10*log10(T) =</t>
  </si>
  <si>
    <t>at 30 km/h</t>
  </si>
  <si>
    <t>Calculation of Lep</t>
  </si>
  <si>
    <t>Worker's noise profile</t>
  </si>
  <si>
    <t>Duration (h)</t>
  </si>
  <si>
    <t>Laeq (dBA)</t>
  </si>
  <si>
    <t>Leq = 10*log10((3*10^(77/10)+1*10^(84/10)+2*10^(81/10)+1*10^(75/10)+3*10^(83/10))/10) =</t>
  </si>
  <si>
    <t>Lep = Leq +10*log10(Te/8h)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</si>
</sst>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164" fontId="1" fillId="0" borderId="0" xfId="0" applyNumberFormat="1" applyFont="1"/>
    <xf numFmtId="0" fontId="0" fillId="5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quotePrefix="1"/>
    <xf numFmtId="164" fontId="1" fillId="2" borderId="0" xfId="0" applyNumberFormat="1" applyFont="1" applyFill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Noise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837-49F2-82B0-8210FAF68062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37-49F2-82B0-8210FAF68062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837-49F2-82B0-8210FAF68062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37-49F2-82B0-8210FAF68062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837-49F2-82B0-8210FAF68062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37-49F2-82B0-8210FAF68062}"/>
              </c:ext>
            </c:extLst>
          </c:dPt>
          <c:dPt>
            <c:idx val="2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837-49F2-82B0-8210FAF68062}"/>
              </c:ext>
            </c:extLst>
          </c:dPt>
          <c:dPt>
            <c:idx val="2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37-49F2-82B0-8210FAF68062}"/>
              </c:ext>
            </c:extLst>
          </c:dPt>
          <c:cat>
            <c:numRef>
              <c:f>Noise_Profile!$A$4:$A$27</c:f>
              <c:numCache>
                <c:formatCode>General</c:formatCode>
                <c:ptCount val="2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</c:numCache>
            </c:numRef>
          </c:cat>
          <c:val>
            <c:numRef>
              <c:f>Noise_Profile!$B$4:$B$27</c:f>
              <c:numCache>
                <c:formatCode>General</c:formatCode>
                <c:ptCount val="24"/>
                <c:pt idx="0">
                  <c:v>54</c:v>
                </c:pt>
                <c:pt idx="1">
                  <c:v>58</c:v>
                </c:pt>
                <c:pt idx="2">
                  <c:v>67</c:v>
                </c:pt>
                <c:pt idx="3">
                  <c:v>64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62</c:v>
                </c:pt>
                <c:pt idx="8">
                  <c:v>61</c:v>
                </c:pt>
                <c:pt idx="9">
                  <c:v>64</c:v>
                </c:pt>
                <c:pt idx="10">
                  <c:v>63</c:v>
                </c:pt>
                <c:pt idx="11">
                  <c:v>61</c:v>
                </c:pt>
                <c:pt idx="12">
                  <c:v>69</c:v>
                </c:pt>
                <c:pt idx="13">
                  <c:v>66</c:v>
                </c:pt>
                <c:pt idx="14">
                  <c:v>62</c:v>
                </c:pt>
                <c:pt idx="15">
                  <c:v>60</c:v>
                </c:pt>
                <c:pt idx="16">
                  <c:v>56</c:v>
                </c:pt>
                <c:pt idx="17">
                  <c:v>54</c:v>
                </c:pt>
                <c:pt idx="18">
                  <c:v>52</c:v>
                </c:pt>
                <c:pt idx="19">
                  <c:v>49</c:v>
                </c:pt>
                <c:pt idx="20">
                  <c:v>46</c:v>
                </c:pt>
                <c:pt idx="21">
                  <c:v>44</c:v>
                </c:pt>
                <c:pt idx="22">
                  <c:v>43</c:v>
                </c:pt>
                <c:pt idx="2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7-49F2-82B0-8210FAF68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1453903"/>
        <c:axId val="769086287"/>
      </c:barChart>
      <c:catAx>
        <c:axId val="54145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86287"/>
        <c:crosses val="autoZero"/>
        <c:auto val="1"/>
        <c:lblAlgn val="ctr"/>
        <c:lblOffset val="100"/>
        <c:noMultiLvlLbl val="0"/>
      </c:catAx>
      <c:valAx>
        <c:axId val="769086287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453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Sound spectrum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 Barrier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'Noise Barrier'!$B$13:$G$13</c:f>
              <c:numCache>
                <c:formatCode>General</c:formatCod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  <c:pt idx="5">
                  <c:v>4000</c:v>
                </c:pt>
              </c:numCache>
            </c:numRef>
          </c:cat>
          <c:val>
            <c:numRef>
              <c:f>'Noise Barrier'!$B$16:$G$16</c:f>
              <c:numCache>
                <c:formatCode>General</c:formatCode>
                <c:ptCount val="6"/>
                <c:pt idx="0">
                  <c:v>39.018863082694978</c:v>
                </c:pt>
                <c:pt idx="1">
                  <c:v>38.018863082694978</c:v>
                </c:pt>
                <c:pt idx="2">
                  <c:v>35.018863082694978</c:v>
                </c:pt>
                <c:pt idx="3">
                  <c:v>32.018863082694978</c:v>
                </c:pt>
                <c:pt idx="4">
                  <c:v>33.018863082694978</c:v>
                </c:pt>
                <c:pt idx="5">
                  <c:v>30.018863082694978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AD-4D2E-8F99-5422CD2A0DD8}"/>
            </c:ext>
          </c:extLst>
        </c:ser>
        <c:ser>
          <c:idx val="1"/>
          <c:order val="1"/>
          <c:tx>
            <c:v>Barrier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'Noise Barrier'!$B$13:$G$13</c:f>
              <c:numCache>
                <c:formatCode>General</c:formatCod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  <c:pt idx="5">
                  <c:v>4000</c:v>
                </c:pt>
              </c:numCache>
            </c:numRef>
          </c:cat>
          <c:val>
            <c:numRef>
              <c:f>'Noise Barrier'!$B$18:$G$18</c:f>
              <c:numCache>
                <c:formatCode>General</c:formatCode>
                <c:ptCount val="6"/>
                <c:pt idx="0">
                  <c:v>28.998210999522328</c:v>
                </c:pt>
                <c:pt idx="1">
                  <c:v>25.690087473175332</c:v>
                </c:pt>
                <c:pt idx="2">
                  <c:v>20.078616643814492</c:v>
                </c:pt>
                <c:pt idx="3">
                  <c:v>14.282363775882175</c:v>
                </c:pt>
                <c:pt idx="4">
                  <c:v>12.383178003881973</c:v>
                </c:pt>
                <c:pt idx="5">
                  <c:v>6.4295197196695142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D-4D2E-8F99-5422CD2A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616319"/>
        <c:axId val="769086783"/>
      </c:lineChart>
      <c:catAx>
        <c:axId val="193616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86783"/>
        <c:crosses val="autoZero"/>
        <c:auto val="1"/>
        <c:lblAlgn val="ctr"/>
        <c:lblOffset val="100"/>
        <c:noMultiLvlLbl val="0"/>
      </c:catAx>
      <c:valAx>
        <c:axId val="76908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16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Noise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'Pass-by'!$A$17:$A$257</c:f>
              <c:numCache>
                <c:formatCode>General</c:formatCode>
                <c:ptCount val="241"/>
                <c:pt idx="0">
                  <c:v>-120</c:v>
                </c:pt>
                <c:pt idx="1">
                  <c:v>-119</c:v>
                </c:pt>
                <c:pt idx="2">
                  <c:v>-118</c:v>
                </c:pt>
                <c:pt idx="3">
                  <c:v>-117</c:v>
                </c:pt>
                <c:pt idx="4">
                  <c:v>-116</c:v>
                </c:pt>
                <c:pt idx="5">
                  <c:v>-115</c:v>
                </c:pt>
                <c:pt idx="6">
                  <c:v>-114</c:v>
                </c:pt>
                <c:pt idx="7">
                  <c:v>-113</c:v>
                </c:pt>
                <c:pt idx="8">
                  <c:v>-112</c:v>
                </c:pt>
                <c:pt idx="9">
                  <c:v>-111</c:v>
                </c:pt>
                <c:pt idx="10">
                  <c:v>-110</c:v>
                </c:pt>
                <c:pt idx="11">
                  <c:v>-109</c:v>
                </c:pt>
                <c:pt idx="12">
                  <c:v>-108</c:v>
                </c:pt>
                <c:pt idx="13">
                  <c:v>-107</c:v>
                </c:pt>
                <c:pt idx="14">
                  <c:v>-106</c:v>
                </c:pt>
                <c:pt idx="15">
                  <c:v>-105</c:v>
                </c:pt>
                <c:pt idx="16">
                  <c:v>-104</c:v>
                </c:pt>
                <c:pt idx="17">
                  <c:v>-103</c:v>
                </c:pt>
                <c:pt idx="18">
                  <c:v>-102</c:v>
                </c:pt>
                <c:pt idx="19">
                  <c:v>-101</c:v>
                </c:pt>
                <c:pt idx="20">
                  <c:v>-100</c:v>
                </c:pt>
                <c:pt idx="21">
                  <c:v>-99</c:v>
                </c:pt>
                <c:pt idx="22">
                  <c:v>-98</c:v>
                </c:pt>
                <c:pt idx="23">
                  <c:v>-97</c:v>
                </c:pt>
                <c:pt idx="24">
                  <c:v>-96</c:v>
                </c:pt>
                <c:pt idx="25">
                  <c:v>-95</c:v>
                </c:pt>
                <c:pt idx="26">
                  <c:v>-94</c:v>
                </c:pt>
                <c:pt idx="27">
                  <c:v>-93</c:v>
                </c:pt>
                <c:pt idx="28">
                  <c:v>-92</c:v>
                </c:pt>
                <c:pt idx="29">
                  <c:v>-91</c:v>
                </c:pt>
                <c:pt idx="30">
                  <c:v>-90</c:v>
                </c:pt>
                <c:pt idx="31">
                  <c:v>-89</c:v>
                </c:pt>
                <c:pt idx="32">
                  <c:v>-88</c:v>
                </c:pt>
                <c:pt idx="33">
                  <c:v>-87</c:v>
                </c:pt>
                <c:pt idx="34">
                  <c:v>-86</c:v>
                </c:pt>
                <c:pt idx="35">
                  <c:v>-85</c:v>
                </c:pt>
                <c:pt idx="36">
                  <c:v>-84</c:v>
                </c:pt>
                <c:pt idx="37">
                  <c:v>-83</c:v>
                </c:pt>
                <c:pt idx="38">
                  <c:v>-82</c:v>
                </c:pt>
                <c:pt idx="39">
                  <c:v>-81</c:v>
                </c:pt>
                <c:pt idx="40">
                  <c:v>-80</c:v>
                </c:pt>
                <c:pt idx="41">
                  <c:v>-79</c:v>
                </c:pt>
                <c:pt idx="42">
                  <c:v>-78</c:v>
                </c:pt>
                <c:pt idx="43">
                  <c:v>-77</c:v>
                </c:pt>
                <c:pt idx="44">
                  <c:v>-76</c:v>
                </c:pt>
                <c:pt idx="45">
                  <c:v>-75</c:v>
                </c:pt>
                <c:pt idx="46">
                  <c:v>-74</c:v>
                </c:pt>
                <c:pt idx="47">
                  <c:v>-73</c:v>
                </c:pt>
                <c:pt idx="48">
                  <c:v>-72</c:v>
                </c:pt>
                <c:pt idx="49">
                  <c:v>-71</c:v>
                </c:pt>
                <c:pt idx="50">
                  <c:v>-70</c:v>
                </c:pt>
                <c:pt idx="51">
                  <c:v>-69</c:v>
                </c:pt>
                <c:pt idx="52">
                  <c:v>-68</c:v>
                </c:pt>
                <c:pt idx="53">
                  <c:v>-67</c:v>
                </c:pt>
                <c:pt idx="54">
                  <c:v>-66</c:v>
                </c:pt>
                <c:pt idx="55">
                  <c:v>-65</c:v>
                </c:pt>
                <c:pt idx="56">
                  <c:v>-64</c:v>
                </c:pt>
                <c:pt idx="57">
                  <c:v>-63</c:v>
                </c:pt>
                <c:pt idx="58">
                  <c:v>-62</c:v>
                </c:pt>
                <c:pt idx="59">
                  <c:v>-61</c:v>
                </c:pt>
                <c:pt idx="60">
                  <c:v>-60</c:v>
                </c:pt>
                <c:pt idx="61">
                  <c:v>-59</c:v>
                </c:pt>
                <c:pt idx="62">
                  <c:v>-58</c:v>
                </c:pt>
                <c:pt idx="63">
                  <c:v>-57</c:v>
                </c:pt>
                <c:pt idx="64">
                  <c:v>-56</c:v>
                </c:pt>
                <c:pt idx="65">
                  <c:v>-55</c:v>
                </c:pt>
                <c:pt idx="66">
                  <c:v>-54</c:v>
                </c:pt>
                <c:pt idx="67">
                  <c:v>-53</c:v>
                </c:pt>
                <c:pt idx="68">
                  <c:v>-52</c:v>
                </c:pt>
                <c:pt idx="69">
                  <c:v>-51</c:v>
                </c:pt>
                <c:pt idx="70">
                  <c:v>-50</c:v>
                </c:pt>
                <c:pt idx="71">
                  <c:v>-49</c:v>
                </c:pt>
                <c:pt idx="72">
                  <c:v>-48</c:v>
                </c:pt>
                <c:pt idx="73">
                  <c:v>-47</c:v>
                </c:pt>
                <c:pt idx="74">
                  <c:v>-46</c:v>
                </c:pt>
                <c:pt idx="75">
                  <c:v>-45</c:v>
                </c:pt>
                <c:pt idx="76">
                  <c:v>-44</c:v>
                </c:pt>
                <c:pt idx="77">
                  <c:v>-43</c:v>
                </c:pt>
                <c:pt idx="78">
                  <c:v>-42</c:v>
                </c:pt>
                <c:pt idx="79">
                  <c:v>-41</c:v>
                </c:pt>
                <c:pt idx="80">
                  <c:v>-40</c:v>
                </c:pt>
                <c:pt idx="81">
                  <c:v>-39</c:v>
                </c:pt>
                <c:pt idx="82">
                  <c:v>-38</c:v>
                </c:pt>
                <c:pt idx="83">
                  <c:v>-37</c:v>
                </c:pt>
                <c:pt idx="84">
                  <c:v>-36</c:v>
                </c:pt>
                <c:pt idx="85">
                  <c:v>-35</c:v>
                </c:pt>
                <c:pt idx="86">
                  <c:v>-34</c:v>
                </c:pt>
                <c:pt idx="87">
                  <c:v>-33</c:v>
                </c:pt>
                <c:pt idx="88">
                  <c:v>-32</c:v>
                </c:pt>
                <c:pt idx="89">
                  <c:v>-31</c:v>
                </c:pt>
                <c:pt idx="90">
                  <c:v>-30</c:v>
                </c:pt>
                <c:pt idx="91">
                  <c:v>-29</c:v>
                </c:pt>
                <c:pt idx="92">
                  <c:v>-28</c:v>
                </c:pt>
                <c:pt idx="93">
                  <c:v>-27</c:v>
                </c:pt>
                <c:pt idx="94">
                  <c:v>-26</c:v>
                </c:pt>
                <c:pt idx="95">
                  <c:v>-25</c:v>
                </c:pt>
                <c:pt idx="96">
                  <c:v>-24</c:v>
                </c:pt>
                <c:pt idx="97">
                  <c:v>-23</c:v>
                </c:pt>
                <c:pt idx="98">
                  <c:v>-22</c:v>
                </c:pt>
                <c:pt idx="99">
                  <c:v>-21</c:v>
                </c:pt>
                <c:pt idx="100">
                  <c:v>-20</c:v>
                </c:pt>
                <c:pt idx="101">
                  <c:v>-19</c:v>
                </c:pt>
                <c:pt idx="102">
                  <c:v>-18</c:v>
                </c:pt>
                <c:pt idx="103">
                  <c:v>-17</c:v>
                </c:pt>
                <c:pt idx="104">
                  <c:v>-16</c:v>
                </c:pt>
                <c:pt idx="105">
                  <c:v>-15</c:v>
                </c:pt>
                <c:pt idx="106">
                  <c:v>-14</c:v>
                </c:pt>
                <c:pt idx="107">
                  <c:v>-13</c:v>
                </c:pt>
                <c:pt idx="108">
                  <c:v>-12</c:v>
                </c:pt>
                <c:pt idx="109">
                  <c:v>-11</c:v>
                </c:pt>
                <c:pt idx="110">
                  <c:v>-10</c:v>
                </c:pt>
                <c:pt idx="111">
                  <c:v>-9</c:v>
                </c:pt>
                <c:pt idx="112">
                  <c:v>-8</c:v>
                </c:pt>
                <c:pt idx="113">
                  <c:v>-7</c:v>
                </c:pt>
                <c:pt idx="114">
                  <c:v>-6</c:v>
                </c:pt>
                <c:pt idx="115">
                  <c:v>-5</c:v>
                </c:pt>
                <c:pt idx="116">
                  <c:v>-4</c:v>
                </c:pt>
                <c:pt idx="117">
                  <c:v>-3</c:v>
                </c:pt>
                <c:pt idx="118">
                  <c:v>-2</c:v>
                </c:pt>
                <c:pt idx="119">
                  <c:v>-1</c:v>
                </c:pt>
                <c:pt idx="120">
                  <c:v>0</c:v>
                </c:pt>
                <c:pt idx="121">
                  <c:v>1</c:v>
                </c:pt>
                <c:pt idx="122">
                  <c:v>2</c:v>
                </c:pt>
                <c:pt idx="123">
                  <c:v>3</c:v>
                </c:pt>
                <c:pt idx="124">
                  <c:v>4</c:v>
                </c:pt>
                <c:pt idx="125">
                  <c:v>5</c:v>
                </c:pt>
                <c:pt idx="126">
                  <c:v>6</c:v>
                </c:pt>
                <c:pt idx="127">
                  <c:v>7</c:v>
                </c:pt>
                <c:pt idx="128">
                  <c:v>8</c:v>
                </c:pt>
                <c:pt idx="129">
                  <c:v>9</c:v>
                </c:pt>
                <c:pt idx="130">
                  <c:v>10</c:v>
                </c:pt>
                <c:pt idx="131">
                  <c:v>11</c:v>
                </c:pt>
                <c:pt idx="132">
                  <c:v>12</c:v>
                </c:pt>
                <c:pt idx="133">
                  <c:v>13</c:v>
                </c:pt>
                <c:pt idx="134">
                  <c:v>14</c:v>
                </c:pt>
                <c:pt idx="135">
                  <c:v>15</c:v>
                </c:pt>
                <c:pt idx="136">
                  <c:v>16</c:v>
                </c:pt>
                <c:pt idx="137">
                  <c:v>17</c:v>
                </c:pt>
                <c:pt idx="138">
                  <c:v>18</c:v>
                </c:pt>
                <c:pt idx="139">
                  <c:v>19</c:v>
                </c:pt>
                <c:pt idx="140">
                  <c:v>20</c:v>
                </c:pt>
                <c:pt idx="141">
                  <c:v>21</c:v>
                </c:pt>
                <c:pt idx="142">
                  <c:v>22</c:v>
                </c:pt>
                <c:pt idx="143">
                  <c:v>23</c:v>
                </c:pt>
                <c:pt idx="144">
                  <c:v>24</c:v>
                </c:pt>
                <c:pt idx="145">
                  <c:v>25</c:v>
                </c:pt>
                <c:pt idx="146">
                  <c:v>26</c:v>
                </c:pt>
                <c:pt idx="147">
                  <c:v>27</c:v>
                </c:pt>
                <c:pt idx="148">
                  <c:v>28</c:v>
                </c:pt>
                <c:pt idx="149">
                  <c:v>29</c:v>
                </c:pt>
                <c:pt idx="150">
                  <c:v>30</c:v>
                </c:pt>
                <c:pt idx="151">
                  <c:v>31</c:v>
                </c:pt>
                <c:pt idx="152">
                  <c:v>32</c:v>
                </c:pt>
                <c:pt idx="153">
                  <c:v>33</c:v>
                </c:pt>
                <c:pt idx="154">
                  <c:v>34</c:v>
                </c:pt>
                <c:pt idx="155">
                  <c:v>35</c:v>
                </c:pt>
                <c:pt idx="156">
                  <c:v>36</c:v>
                </c:pt>
                <c:pt idx="157">
                  <c:v>37</c:v>
                </c:pt>
                <c:pt idx="158">
                  <c:v>38</c:v>
                </c:pt>
                <c:pt idx="159">
                  <c:v>39</c:v>
                </c:pt>
                <c:pt idx="160">
                  <c:v>40</c:v>
                </c:pt>
                <c:pt idx="161">
                  <c:v>41</c:v>
                </c:pt>
                <c:pt idx="162">
                  <c:v>42</c:v>
                </c:pt>
                <c:pt idx="163">
                  <c:v>43</c:v>
                </c:pt>
                <c:pt idx="164">
                  <c:v>44</c:v>
                </c:pt>
                <c:pt idx="165">
                  <c:v>45</c:v>
                </c:pt>
                <c:pt idx="166">
                  <c:v>46</c:v>
                </c:pt>
                <c:pt idx="167">
                  <c:v>47</c:v>
                </c:pt>
                <c:pt idx="168">
                  <c:v>48</c:v>
                </c:pt>
                <c:pt idx="169">
                  <c:v>49</c:v>
                </c:pt>
                <c:pt idx="170">
                  <c:v>50</c:v>
                </c:pt>
                <c:pt idx="171">
                  <c:v>51</c:v>
                </c:pt>
                <c:pt idx="172">
                  <c:v>52</c:v>
                </c:pt>
                <c:pt idx="173">
                  <c:v>53</c:v>
                </c:pt>
                <c:pt idx="174">
                  <c:v>54</c:v>
                </c:pt>
                <c:pt idx="175">
                  <c:v>55</c:v>
                </c:pt>
                <c:pt idx="176">
                  <c:v>56</c:v>
                </c:pt>
                <c:pt idx="177">
                  <c:v>57</c:v>
                </c:pt>
                <c:pt idx="178">
                  <c:v>58</c:v>
                </c:pt>
                <c:pt idx="179">
                  <c:v>59</c:v>
                </c:pt>
                <c:pt idx="180">
                  <c:v>60</c:v>
                </c:pt>
                <c:pt idx="181">
                  <c:v>61</c:v>
                </c:pt>
                <c:pt idx="182">
                  <c:v>62</c:v>
                </c:pt>
                <c:pt idx="183">
                  <c:v>63</c:v>
                </c:pt>
                <c:pt idx="184">
                  <c:v>64</c:v>
                </c:pt>
                <c:pt idx="185">
                  <c:v>65</c:v>
                </c:pt>
                <c:pt idx="186">
                  <c:v>66</c:v>
                </c:pt>
                <c:pt idx="187">
                  <c:v>67</c:v>
                </c:pt>
                <c:pt idx="188">
                  <c:v>68</c:v>
                </c:pt>
                <c:pt idx="189">
                  <c:v>69</c:v>
                </c:pt>
                <c:pt idx="190">
                  <c:v>70</c:v>
                </c:pt>
                <c:pt idx="191">
                  <c:v>71</c:v>
                </c:pt>
                <c:pt idx="192">
                  <c:v>72</c:v>
                </c:pt>
                <c:pt idx="193">
                  <c:v>73</c:v>
                </c:pt>
                <c:pt idx="194">
                  <c:v>74</c:v>
                </c:pt>
                <c:pt idx="195">
                  <c:v>75</c:v>
                </c:pt>
                <c:pt idx="196">
                  <c:v>76</c:v>
                </c:pt>
                <c:pt idx="197">
                  <c:v>77</c:v>
                </c:pt>
                <c:pt idx="198">
                  <c:v>78</c:v>
                </c:pt>
                <c:pt idx="199">
                  <c:v>79</c:v>
                </c:pt>
                <c:pt idx="200">
                  <c:v>80</c:v>
                </c:pt>
                <c:pt idx="201">
                  <c:v>81</c:v>
                </c:pt>
                <c:pt idx="202">
                  <c:v>82</c:v>
                </c:pt>
                <c:pt idx="203">
                  <c:v>83</c:v>
                </c:pt>
                <c:pt idx="204">
                  <c:v>84</c:v>
                </c:pt>
                <c:pt idx="205">
                  <c:v>85</c:v>
                </c:pt>
                <c:pt idx="206">
                  <c:v>86</c:v>
                </c:pt>
                <c:pt idx="207">
                  <c:v>87</c:v>
                </c:pt>
                <c:pt idx="208">
                  <c:v>88</c:v>
                </c:pt>
                <c:pt idx="209">
                  <c:v>89</c:v>
                </c:pt>
                <c:pt idx="210">
                  <c:v>90</c:v>
                </c:pt>
                <c:pt idx="211">
                  <c:v>91</c:v>
                </c:pt>
                <c:pt idx="212">
                  <c:v>92</c:v>
                </c:pt>
                <c:pt idx="213">
                  <c:v>93</c:v>
                </c:pt>
                <c:pt idx="214">
                  <c:v>94</c:v>
                </c:pt>
                <c:pt idx="215">
                  <c:v>95</c:v>
                </c:pt>
                <c:pt idx="216">
                  <c:v>96</c:v>
                </c:pt>
                <c:pt idx="217">
                  <c:v>97</c:v>
                </c:pt>
                <c:pt idx="218">
                  <c:v>98</c:v>
                </c:pt>
                <c:pt idx="219">
                  <c:v>99</c:v>
                </c:pt>
                <c:pt idx="220">
                  <c:v>100</c:v>
                </c:pt>
                <c:pt idx="221">
                  <c:v>101</c:v>
                </c:pt>
                <c:pt idx="222">
                  <c:v>102</c:v>
                </c:pt>
                <c:pt idx="223">
                  <c:v>103</c:v>
                </c:pt>
                <c:pt idx="224">
                  <c:v>104</c:v>
                </c:pt>
                <c:pt idx="225">
                  <c:v>105</c:v>
                </c:pt>
                <c:pt idx="226">
                  <c:v>106</c:v>
                </c:pt>
                <c:pt idx="227">
                  <c:v>107</c:v>
                </c:pt>
                <c:pt idx="228">
                  <c:v>108</c:v>
                </c:pt>
                <c:pt idx="229">
                  <c:v>109</c:v>
                </c:pt>
                <c:pt idx="230">
                  <c:v>110</c:v>
                </c:pt>
                <c:pt idx="231">
                  <c:v>111</c:v>
                </c:pt>
                <c:pt idx="232">
                  <c:v>112</c:v>
                </c:pt>
                <c:pt idx="233">
                  <c:v>113</c:v>
                </c:pt>
                <c:pt idx="234">
                  <c:v>114</c:v>
                </c:pt>
                <c:pt idx="235">
                  <c:v>115</c:v>
                </c:pt>
                <c:pt idx="236">
                  <c:v>116</c:v>
                </c:pt>
                <c:pt idx="237">
                  <c:v>117</c:v>
                </c:pt>
                <c:pt idx="238">
                  <c:v>118</c:v>
                </c:pt>
                <c:pt idx="239">
                  <c:v>119</c:v>
                </c:pt>
                <c:pt idx="240">
                  <c:v>120</c:v>
                </c:pt>
              </c:numCache>
            </c:numRef>
          </c:xVal>
          <c:yVal>
            <c:numRef>
              <c:f>'Pass-by'!$D$17:$D$257</c:f>
              <c:numCache>
                <c:formatCode>General</c:formatCode>
                <c:ptCount val="241"/>
                <c:pt idx="0">
                  <c:v>33.97668659408663</c:v>
                </c:pt>
                <c:pt idx="1">
                  <c:v>34.049326505198266</c:v>
                </c:pt>
                <c:pt idx="2">
                  <c:v>34.122578636563375</c:v>
                </c:pt>
                <c:pt idx="3">
                  <c:v>34.196453388934088</c:v>
                </c:pt>
                <c:pt idx="4">
                  <c:v>34.270961430197588</c:v>
                </c:pt>
                <c:pt idx="5">
                  <c:v>34.346113704597101</c:v>
                </c:pt>
                <c:pt idx="6">
                  <c:v>34.421921442353948</c:v>
                </c:pt>
                <c:pt idx="7">
                  <c:v>34.498396169711668</c:v>
                </c:pt>
                <c:pt idx="8">
                  <c:v>34.5755497194247</c:v>
                </c:pt>
                <c:pt idx="9">
                  <c:v>34.65339424171556</c:v>
                </c:pt>
                <c:pt idx="10">
                  <c:v>34.731942215725525</c:v>
                </c:pt>
                <c:pt idx="11">
                  <c:v>34.811206461485952</c:v>
                </c:pt>
                <c:pt idx="12">
                  <c:v>34.891200152438827</c:v>
                </c:pt>
                <c:pt idx="13">
                  <c:v>34.97193682853694</c:v>
                </c:pt>
                <c:pt idx="14">
                  <c:v>35.053430409956363</c:v>
                </c:pt>
                <c:pt idx="15">
                  <c:v>35.135695211455669</c:v>
                </c:pt>
                <c:pt idx="16">
                  <c:v>35.218745957418832</c:v>
                </c:pt>
                <c:pt idx="17">
                  <c:v>35.302597797621488</c:v>
                </c:pt>
                <c:pt idx="18">
                  <c:v>35.38726632376212</c:v>
                </c:pt>
                <c:pt idx="19">
                  <c:v>35.472767586803769</c:v>
                </c:pt>
                <c:pt idx="20">
                  <c:v>35.559118115173774</c:v>
                </c:pt>
                <c:pt idx="21">
                  <c:v>35.646334933873391</c:v>
                </c:pt>
                <c:pt idx="22">
                  <c:v>35.734435584552116</c:v>
                </c:pt>
                <c:pt idx="23">
                  <c:v>35.823438146605838</c:v>
                </c:pt>
                <c:pt idx="24">
                  <c:v>35.913361259361892</c:v>
                </c:pt>
                <c:pt idx="25">
                  <c:v>36.004224145419116</c:v>
                </c:pt>
                <c:pt idx="26">
                  <c:v>36.096046635215451</c:v>
                </c:pt>
                <c:pt idx="27">
                  <c:v>36.188849192901493</c:v>
                </c:pt>
                <c:pt idx="28">
                  <c:v>36.282652943604042</c:v>
                </c:pt>
                <c:pt idx="29">
                  <c:v>36.377479702170135</c:v>
                </c:pt>
                <c:pt idx="30">
                  <c:v>36.473352003488991</c:v>
                </c:pt>
                <c:pt idx="31">
                  <c:v>36.570293134496836</c:v>
                </c:pt>
                <c:pt idx="32">
                  <c:v>36.668327167977793</c:v>
                </c:pt>
                <c:pt idx="33">
                  <c:v>36.767478998283131</c:v>
                </c:pt>
                <c:pt idx="34">
                  <c:v>36.867774379100595</c:v>
                </c:pt>
                <c:pt idx="35">
                  <c:v>36.969239963416868</c:v>
                </c:pt>
                <c:pt idx="36">
                  <c:v>37.071903345827096</c:v>
                </c:pt>
                <c:pt idx="37">
                  <c:v>37.175793107359148</c:v>
                </c:pt>
                <c:pt idx="38">
                  <c:v>37.280938862993416</c:v>
                </c:pt>
                <c:pt idx="39">
                  <c:v>37.387371312075068</c:v>
                </c:pt>
                <c:pt idx="40">
                  <c:v>37.495122291832203</c:v>
                </c:pt>
                <c:pt idx="41">
                  <c:v>37.60422483423212</c:v>
                </c:pt>
                <c:pt idx="42">
                  <c:v>37.714713226428181</c:v>
                </c:pt>
                <c:pt idx="43">
                  <c:v>37.826623075072618</c:v>
                </c:pt>
                <c:pt idx="44">
                  <c:v>37.939991374795184</c:v>
                </c:pt>
                <c:pt idx="45">
                  <c:v>38.054856581175329</c:v>
                </c:pt>
                <c:pt idx="46">
                  <c:v>38.171258688565572</c:v>
                </c:pt>
                <c:pt idx="47">
                  <c:v>38.289239313157985</c:v>
                </c:pt>
                <c:pt idx="48">
                  <c:v>38.408841781722309</c:v>
                </c:pt>
                <c:pt idx="49">
                  <c:v>38.530111226486255</c:v>
                </c:pt>
                <c:pt idx="50">
                  <c:v>38.65309468667418</c:v>
                </c:pt>
                <c:pt idx="51">
                  <c:v>38.777841217271735</c:v>
                </c:pt>
                <c:pt idx="52">
                  <c:v>38.904402005641323</c:v>
                </c:pt>
                <c:pt idx="53">
                  <c:v>39.032830496676738</c:v>
                </c:pt>
                <c:pt idx="54">
                  <c:v>39.163182527256986</c:v>
                </c:pt>
                <c:pt idx="55">
                  <c:v>39.29551647083894</c:v>
                </c:pt>
                <c:pt idx="56">
                  <c:v>39.429893393118277</c:v>
                </c:pt>
                <c:pt idx="57">
                  <c:v>39.566377219788706</c:v>
                </c:pt>
                <c:pt idx="58">
                  <c:v>39.705034917542861</c:v>
                </c:pt>
                <c:pt idx="59">
                  <c:v>39.845936689585997</c:v>
                </c:pt>
                <c:pt idx="60">
                  <c:v>39.989156187077803</c:v>
                </c:pt>
                <c:pt idx="61">
                  <c:v>40.134770738081073</c:v>
                </c:pt>
                <c:pt idx="62">
                  <c:v>40.282861595780858</c:v>
                </c:pt>
                <c:pt idx="63">
                  <c:v>40.433514207947965</c:v>
                </c:pt>
                <c:pt idx="64">
                  <c:v>40.586818509859995</c:v>
                </c:pt>
                <c:pt idx="65">
                  <c:v>40.74286924316575</c:v>
                </c:pt>
                <c:pt idx="66">
                  <c:v>40.901766303490881</c:v>
                </c:pt>
                <c:pt idx="67">
                  <c:v>41.063615119939492</c:v>
                </c:pt>
                <c:pt idx="68">
                  <c:v>41.228527070056913</c:v>
                </c:pt>
                <c:pt idx="69">
                  <c:v>41.396619934290058</c:v>
                </c:pt>
                <c:pt idx="70">
                  <c:v>41.568018394526767</c:v>
                </c:pt>
                <c:pt idx="71">
                  <c:v>41.742854581924185</c:v>
                </c:pt>
                <c:pt idx="72">
                  <c:v>41.921268679966687</c:v>
                </c:pt>
                <c:pt idx="73">
                  <c:v>42.103409589541457</c:v>
                </c:pt>
                <c:pt idx="74">
                  <c:v>42.289435663809563</c:v>
                </c:pt>
                <c:pt idx="75">
                  <c:v>42.47951552180561</c:v>
                </c:pt>
                <c:pt idx="76">
                  <c:v>42.673828951055611</c:v>
                </c:pt>
                <c:pt idx="77">
                  <c:v>42.872567911096638</c:v>
                </c:pt>
                <c:pt idx="78">
                  <c:v>43.075937651663693</c:v>
                </c:pt>
                <c:pt idx="79">
                  <c:v>43.284157961536138</c:v>
                </c:pt>
                <c:pt idx="80">
                  <c:v>43.497464566682574</c:v>
                </c:pt>
                <c:pt idx="81">
                  <c:v>43.71611069949688</c:v>
                </c:pt>
                <c:pt idx="82">
                  <c:v>43.940368864692658</c:v>
                </c:pt>
                <c:pt idx="83">
                  <c:v>44.170532831956805</c:v>
                </c:pt>
                <c:pt idx="84">
                  <c:v>44.406919890929871</c:v>
                </c:pt>
                <c:pt idx="85">
                  <c:v>44.649873410700643</c:v>
                </c:pt>
                <c:pt idx="86">
                  <c:v>44.899765754052495</c:v>
                </c:pt>
                <c:pt idx="87">
                  <c:v>45.157001606532141</c:v>
                </c:pt>
                <c:pt idx="88">
                  <c:v>45.422021792476663</c:v>
                </c:pt>
                <c:pt idx="89">
                  <c:v>45.695307665010425</c:v>
                </c:pt>
                <c:pt idx="90">
                  <c:v>45.977386175453191</c:v>
                </c:pt>
                <c:pt idx="91">
                  <c:v>46.268835750529945</c:v>
                </c:pt>
                <c:pt idx="92">
                  <c:v>46.570293134496836</c:v>
                </c:pt>
                <c:pt idx="93">
                  <c:v>46.882461389442454</c:v>
                </c:pt>
                <c:pt idx="94">
                  <c:v>47.20611929274861</c:v>
                </c:pt>
                <c:pt idx="95">
                  <c:v>47.542132428855545</c:v>
                </c:pt>
                <c:pt idx="96">
                  <c:v>47.891466346851068</c:v>
                </c:pt>
                <c:pt idx="97">
                  <c:v>48.255202251008981</c:v>
                </c:pt>
                <c:pt idx="98">
                  <c:v>48.634555814900573</c:v>
                </c:pt>
                <c:pt idx="99">
                  <c:v>49.030899869919438</c:v>
                </c:pt>
                <c:pt idx="100">
                  <c:v>49.445791927599458</c:v>
                </c:pt>
                <c:pt idx="101">
                  <c:v>49.88100776700292</c:v>
                </c:pt>
                <c:pt idx="102">
                  <c:v>50.338582672609675</c:v>
                </c:pt>
                <c:pt idx="103">
                  <c:v>50.820862366910319</c:v>
                </c:pt>
                <c:pt idx="104">
                  <c:v>51.330566268304793</c:v>
                </c:pt>
                <c:pt idx="105">
                  <c:v>51.870866433571443</c:v>
                </c:pt>
                <c:pt idx="106">
                  <c:v>52.445486397115324</c:v>
                </c:pt>
                <c:pt idx="107">
                  <c:v>53.058824984583936</c:v>
                </c:pt>
                <c:pt idx="108">
                  <c:v>53.71611069949688</c:v>
                </c:pt>
                <c:pt idx="109">
                  <c:v>54.423591484604508</c:v>
                </c:pt>
                <c:pt idx="110">
                  <c:v>55.188760028266643</c:v>
                </c:pt>
                <c:pt idx="111">
                  <c:v>56.020599913279625</c:v>
                </c:pt>
                <c:pt idx="112">
                  <c:v>56.929796406468313</c:v>
                </c:pt>
                <c:pt idx="113">
                  <c:v>57.928745072043498</c:v>
                </c:pt>
                <c:pt idx="114">
                  <c:v>59.030899869919438</c:v>
                </c:pt>
                <c:pt idx="115">
                  <c:v>60.24823583725032</c:v>
                </c:pt>
                <c:pt idx="116">
                  <c:v>61.583624920952495</c:v>
                </c:pt>
                <c:pt idx="117">
                  <c:v>63.010299956639813</c:v>
                </c:pt>
                <c:pt idx="118">
                  <c:v>64.423591484604501</c:v>
                </c:pt>
                <c:pt idx="119">
                  <c:v>65.563025007672877</c:v>
                </c:pt>
                <c:pt idx="120">
                  <c:v>66.020599913279625</c:v>
                </c:pt>
                <c:pt idx="121">
                  <c:v>65.563025007672877</c:v>
                </c:pt>
                <c:pt idx="122">
                  <c:v>64.423591484604501</c:v>
                </c:pt>
                <c:pt idx="123">
                  <c:v>63.010299956639813</c:v>
                </c:pt>
                <c:pt idx="124">
                  <c:v>61.583624920952495</c:v>
                </c:pt>
                <c:pt idx="125">
                  <c:v>60.24823583725032</c:v>
                </c:pt>
                <c:pt idx="126">
                  <c:v>59.030899869919438</c:v>
                </c:pt>
                <c:pt idx="127">
                  <c:v>57.928745072043498</c:v>
                </c:pt>
                <c:pt idx="128">
                  <c:v>56.929796406468313</c:v>
                </c:pt>
                <c:pt idx="129">
                  <c:v>56.020599913279625</c:v>
                </c:pt>
                <c:pt idx="130">
                  <c:v>55.188760028266643</c:v>
                </c:pt>
                <c:pt idx="131">
                  <c:v>54.423591484604508</c:v>
                </c:pt>
                <c:pt idx="132">
                  <c:v>53.71611069949688</c:v>
                </c:pt>
                <c:pt idx="133">
                  <c:v>53.058824984583936</c:v>
                </c:pt>
                <c:pt idx="134">
                  <c:v>52.445486397115324</c:v>
                </c:pt>
                <c:pt idx="135">
                  <c:v>51.870866433571443</c:v>
                </c:pt>
                <c:pt idx="136">
                  <c:v>51.330566268304793</c:v>
                </c:pt>
                <c:pt idx="137">
                  <c:v>50.820862366910319</c:v>
                </c:pt>
                <c:pt idx="138">
                  <c:v>50.338582672609675</c:v>
                </c:pt>
                <c:pt idx="139">
                  <c:v>49.88100776700292</c:v>
                </c:pt>
                <c:pt idx="140">
                  <c:v>49.445791927599458</c:v>
                </c:pt>
                <c:pt idx="141">
                  <c:v>49.030899869919438</c:v>
                </c:pt>
                <c:pt idx="142">
                  <c:v>48.634555814900573</c:v>
                </c:pt>
                <c:pt idx="143">
                  <c:v>48.255202251008981</c:v>
                </c:pt>
                <c:pt idx="144">
                  <c:v>47.891466346851068</c:v>
                </c:pt>
                <c:pt idx="145">
                  <c:v>47.542132428855545</c:v>
                </c:pt>
                <c:pt idx="146">
                  <c:v>47.20611929274861</c:v>
                </c:pt>
                <c:pt idx="147">
                  <c:v>46.882461389442454</c:v>
                </c:pt>
                <c:pt idx="148">
                  <c:v>46.570293134496836</c:v>
                </c:pt>
                <c:pt idx="149">
                  <c:v>46.268835750529945</c:v>
                </c:pt>
                <c:pt idx="150">
                  <c:v>45.977386175453191</c:v>
                </c:pt>
                <c:pt idx="151">
                  <c:v>45.695307665010425</c:v>
                </c:pt>
                <c:pt idx="152">
                  <c:v>45.422021792476663</c:v>
                </c:pt>
                <c:pt idx="153">
                  <c:v>45.157001606532141</c:v>
                </c:pt>
                <c:pt idx="154">
                  <c:v>44.899765754052495</c:v>
                </c:pt>
                <c:pt idx="155">
                  <c:v>44.649873410700643</c:v>
                </c:pt>
                <c:pt idx="156">
                  <c:v>44.406919890929871</c:v>
                </c:pt>
                <c:pt idx="157">
                  <c:v>44.170532831956805</c:v>
                </c:pt>
                <c:pt idx="158">
                  <c:v>43.940368864692658</c:v>
                </c:pt>
                <c:pt idx="159">
                  <c:v>43.71611069949688</c:v>
                </c:pt>
                <c:pt idx="160">
                  <c:v>43.497464566682574</c:v>
                </c:pt>
                <c:pt idx="161">
                  <c:v>43.284157961536138</c:v>
                </c:pt>
                <c:pt idx="162">
                  <c:v>43.075937651663693</c:v>
                </c:pt>
                <c:pt idx="163">
                  <c:v>42.872567911096638</c:v>
                </c:pt>
                <c:pt idx="164">
                  <c:v>42.673828951055611</c:v>
                </c:pt>
                <c:pt idx="165">
                  <c:v>42.47951552180561</c:v>
                </c:pt>
                <c:pt idx="166">
                  <c:v>42.289435663809563</c:v>
                </c:pt>
                <c:pt idx="167">
                  <c:v>42.103409589541457</c:v>
                </c:pt>
                <c:pt idx="168">
                  <c:v>41.921268679966687</c:v>
                </c:pt>
                <c:pt idx="169">
                  <c:v>41.742854581924185</c:v>
                </c:pt>
                <c:pt idx="170">
                  <c:v>41.568018394526767</c:v>
                </c:pt>
                <c:pt idx="171">
                  <c:v>41.396619934290058</c:v>
                </c:pt>
                <c:pt idx="172">
                  <c:v>41.228527070056913</c:v>
                </c:pt>
                <c:pt idx="173">
                  <c:v>41.063615119939492</c:v>
                </c:pt>
                <c:pt idx="174">
                  <c:v>40.901766303490881</c:v>
                </c:pt>
                <c:pt idx="175">
                  <c:v>40.74286924316575</c:v>
                </c:pt>
                <c:pt idx="176">
                  <c:v>40.586818509859995</c:v>
                </c:pt>
                <c:pt idx="177">
                  <c:v>40.433514207947965</c:v>
                </c:pt>
                <c:pt idx="178">
                  <c:v>40.282861595780858</c:v>
                </c:pt>
                <c:pt idx="179">
                  <c:v>40.134770738081073</c:v>
                </c:pt>
                <c:pt idx="180">
                  <c:v>39.989156187077803</c:v>
                </c:pt>
                <c:pt idx="181">
                  <c:v>39.845936689585997</c:v>
                </c:pt>
                <c:pt idx="182">
                  <c:v>39.705034917542861</c:v>
                </c:pt>
                <c:pt idx="183">
                  <c:v>39.566377219788706</c:v>
                </c:pt>
                <c:pt idx="184">
                  <c:v>39.429893393118277</c:v>
                </c:pt>
                <c:pt idx="185">
                  <c:v>39.29551647083894</c:v>
                </c:pt>
                <c:pt idx="186">
                  <c:v>39.163182527256986</c:v>
                </c:pt>
                <c:pt idx="187">
                  <c:v>39.032830496676738</c:v>
                </c:pt>
                <c:pt idx="188">
                  <c:v>38.904402005641323</c:v>
                </c:pt>
                <c:pt idx="189">
                  <c:v>38.777841217271735</c:v>
                </c:pt>
                <c:pt idx="190">
                  <c:v>38.65309468667418</c:v>
                </c:pt>
                <c:pt idx="191">
                  <c:v>38.530111226486255</c:v>
                </c:pt>
                <c:pt idx="192">
                  <c:v>38.408841781722309</c:v>
                </c:pt>
                <c:pt idx="193">
                  <c:v>38.289239313157985</c:v>
                </c:pt>
                <c:pt idx="194">
                  <c:v>38.171258688565572</c:v>
                </c:pt>
                <c:pt idx="195">
                  <c:v>38.054856581175329</c:v>
                </c:pt>
                <c:pt idx="196">
                  <c:v>37.939991374795184</c:v>
                </c:pt>
                <c:pt idx="197">
                  <c:v>37.826623075072618</c:v>
                </c:pt>
                <c:pt idx="198">
                  <c:v>37.714713226428181</c:v>
                </c:pt>
                <c:pt idx="199">
                  <c:v>37.60422483423212</c:v>
                </c:pt>
                <c:pt idx="200">
                  <c:v>37.495122291832203</c:v>
                </c:pt>
                <c:pt idx="201">
                  <c:v>37.387371312075068</c:v>
                </c:pt>
                <c:pt idx="202">
                  <c:v>37.280938862993416</c:v>
                </c:pt>
                <c:pt idx="203">
                  <c:v>37.175793107359148</c:v>
                </c:pt>
                <c:pt idx="204">
                  <c:v>37.071903345827096</c:v>
                </c:pt>
                <c:pt idx="205">
                  <c:v>36.969239963416868</c:v>
                </c:pt>
                <c:pt idx="206">
                  <c:v>36.867774379100595</c:v>
                </c:pt>
                <c:pt idx="207">
                  <c:v>36.767478998283131</c:v>
                </c:pt>
                <c:pt idx="208">
                  <c:v>36.668327167977793</c:v>
                </c:pt>
                <c:pt idx="209">
                  <c:v>36.570293134496836</c:v>
                </c:pt>
                <c:pt idx="210">
                  <c:v>36.473352003488991</c:v>
                </c:pt>
                <c:pt idx="211">
                  <c:v>36.377479702170135</c:v>
                </c:pt>
                <c:pt idx="212">
                  <c:v>36.282652943604042</c:v>
                </c:pt>
                <c:pt idx="213">
                  <c:v>36.188849192901493</c:v>
                </c:pt>
                <c:pt idx="214">
                  <c:v>36.096046635215451</c:v>
                </c:pt>
                <c:pt idx="215">
                  <c:v>36.004224145419116</c:v>
                </c:pt>
                <c:pt idx="216">
                  <c:v>35.913361259361892</c:v>
                </c:pt>
                <c:pt idx="217">
                  <c:v>35.823438146605838</c:v>
                </c:pt>
                <c:pt idx="218">
                  <c:v>35.734435584552116</c:v>
                </c:pt>
                <c:pt idx="219">
                  <c:v>35.646334933873391</c:v>
                </c:pt>
                <c:pt idx="220">
                  <c:v>35.559118115173774</c:v>
                </c:pt>
                <c:pt idx="221">
                  <c:v>35.472767586803769</c:v>
                </c:pt>
                <c:pt idx="222">
                  <c:v>35.38726632376212</c:v>
                </c:pt>
                <c:pt idx="223">
                  <c:v>35.302597797621488</c:v>
                </c:pt>
                <c:pt idx="224">
                  <c:v>35.218745957418832</c:v>
                </c:pt>
                <c:pt idx="225">
                  <c:v>35.135695211455669</c:v>
                </c:pt>
                <c:pt idx="226">
                  <c:v>35.053430409956363</c:v>
                </c:pt>
                <c:pt idx="227">
                  <c:v>34.97193682853694</c:v>
                </c:pt>
                <c:pt idx="228">
                  <c:v>34.891200152438827</c:v>
                </c:pt>
                <c:pt idx="229">
                  <c:v>34.811206461485952</c:v>
                </c:pt>
                <c:pt idx="230">
                  <c:v>34.731942215725525</c:v>
                </c:pt>
                <c:pt idx="231">
                  <c:v>34.65339424171556</c:v>
                </c:pt>
                <c:pt idx="232">
                  <c:v>34.5755497194247</c:v>
                </c:pt>
                <c:pt idx="233">
                  <c:v>34.498396169711668</c:v>
                </c:pt>
                <c:pt idx="234">
                  <c:v>34.421921442353948</c:v>
                </c:pt>
                <c:pt idx="235">
                  <c:v>34.346113704597101</c:v>
                </c:pt>
                <c:pt idx="236">
                  <c:v>34.270961430197588</c:v>
                </c:pt>
                <c:pt idx="237">
                  <c:v>34.196453388934088</c:v>
                </c:pt>
                <c:pt idx="238">
                  <c:v>34.122578636563375</c:v>
                </c:pt>
                <c:pt idx="239">
                  <c:v>34.049326505198266</c:v>
                </c:pt>
                <c:pt idx="240">
                  <c:v>33.97668659408663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E5-4D8F-973F-123970C78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804591"/>
        <c:axId val="547249583"/>
      </c:scatterChart>
      <c:valAx>
        <c:axId val="200804591"/>
        <c:scaling>
          <c:orientation val="minMax"/>
          <c:max val="120"/>
          <c:min val="-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49583"/>
        <c:crosses val="autoZero"/>
        <c:crossBetween val="midCat"/>
      </c:valAx>
      <c:valAx>
        <c:axId val="547249583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04591"/>
        <c:crossesAt val="-12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429491</xdr:colOff>
      <xdr:row>11</xdr:row>
      <xdr:rowOff>86591</xdr:rowOff>
    </xdr:from>
    <xdr:to>
      <xdr:col>4</xdr:col>
      <xdr:colOff>377536</xdr:colOff>
      <xdr:row>11</xdr:row>
      <xdr:rowOff>90055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037E700-0635-FC35-3CA3-C6F7EEA9B09B}"/>
            </a:ext>
          </a:extLst>
        </xdr:cNvPr>
        <xdr:cNvCxnSpPr/>
      </xdr:nvCxnSpPr>
      <xdr:spPr>
        <a:xfrm flipV="1">
          <a:off x="429491" y="2105891"/>
          <a:ext cx="2386445" cy="34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436418</xdr:colOff>
      <xdr:row>4</xdr:row>
      <xdr:rowOff>13854</xdr:rowOff>
    </xdr:from>
    <xdr:to>
      <xdr:col>0</xdr:col>
      <xdr:colOff>443345</xdr:colOff>
      <xdr:row>11</xdr:row>
      <xdr:rowOff>83127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5E274DD-ABD9-DBEB-D1C6-114F20A1E0A8}"/>
            </a:ext>
          </a:extLst>
        </xdr:cNvPr>
        <xdr:cNvCxnSpPr/>
      </xdr:nvCxnSpPr>
      <xdr:spPr>
        <a:xfrm flipV="1">
          <a:off x="436418" y="748145"/>
          <a:ext cx="6927" cy="13542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443345</xdr:colOff>
      <xdr:row>8</xdr:row>
      <xdr:rowOff>103909</xdr:rowOff>
    </xdr:from>
    <xdr:to>
      <xdr:col>4</xdr:col>
      <xdr:colOff>13855</xdr:colOff>
      <xdr:row>8</xdr:row>
      <xdr:rowOff>103909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52ABA63-C1E5-B885-78B4-95D20503FCC4}"/>
            </a:ext>
          </a:extLst>
        </xdr:cNvPr>
        <xdr:cNvCxnSpPr/>
      </xdr:nvCxnSpPr>
      <xdr:spPr>
        <a:xfrm>
          <a:off x="443345" y="1572491"/>
          <a:ext cx="20089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432955</xdr:colOff>
      <xdr:row>7</xdr:row>
      <xdr:rowOff>90055</xdr:rowOff>
    </xdr:from>
    <xdr:to>
      <xdr:col>4</xdr:col>
      <xdr:colOff>20958</xdr:colOff>
      <xdr:row>9</xdr:row>
      <xdr:rowOff>135081</xdr:rowOff>
    </xdr:to>
    <xdr:sp macro="" textlink="">
      <xdr:nvSpPr>
        <xdr:cNvPr id="9" name="Freeform: Shape 8">
          <a:extLst>
            <a:ext uri="{FF2B5EF4-FFF2-40B4-BE49-F238E27FC236}">
              <a16:creationId xmlns:a16="http://schemas.microsoft.com/office/drawing/2014/main" id="{6B7A6BE8-0038-1F2D-9A01-A0B0537D0735}"/>
            </a:ext>
          </a:extLst>
        </xdr:cNvPr>
        <xdr:cNvSpPr/>
      </xdr:nvSpPr>
      <xdr:spPr>
        <a:xfrm>
          <a:off x="432955" y="1375064"/>
          <a:ext cx="2026403" cy="412172"/>
        </a:xfrm>
        <a:custGeom>
          <a:avLst/>
          <a:gdLst>
            <a:gd name="connsiteX0" fmla="*/ 0 w 2026403"/>
            <a:gd name="connsiteY0" fmla="*/ 193963 h 412172"/>
            <a:gd name="connsiteX1" fmla="*/ 48490 w 2026403"/>
            <a:gd name="connsiteY1" fmla="*/ 166254 h 412172"/>
            <a:gd name="connsiteX2" fmla="*/ 96981 w 2026403"/>
            <a:gd name="connsiteY2" fmla="*/ 138545 h 412172"/>
            <a:gd name="connsiteX3" fmla="*/ 138545 w 2026403"/>
            <a:gd name="connsiteY3" fmla="*/ 128154 h 412172"/>
            <a:gd name="connsiteX4" fmla="*/ 155863 w 2026403"/>
            <a:gd name="connsiteY4" fmla="*/ 121227 h 412172"/>
            <a:gd name="connsiteX5" fmla="*/ 166254 w 2026403"/>
            <a:gd name="connsiteY5" fmla="*/ 55418 h 412172"/>
            <a:gd name="connsiteX6" fmla="*/ 173181 w 2026403"/>
            <a:gd name="connsiteY6" fmla="*/ 38100 h 412172"/>
            <a:gd name="connsiteX7" fmla="*/ 187036 w 2026403"/>
            <a:gd name="connsiteY7" fmla="*/ 17318 h 412172"/>
            <a:gd name="connsiteX8" fmla="*/ 204354 w 2026403"/>
            <a:gd name="connsiteY8" fmla="*/ 20781 h 412172"/>
            <a:gd name="connsiteX9" fmla="*/ 238990 w 2026403"/>
            <a:gd name="connsiteY9" fmla="*/ 96981 h 412172"/>
            <a:gd name="connsiteX10" fmla="*/ 252845 w 2026403"/>
            <a:gd name="connsiteY10" fmla="*/ 142009 h 412172"/>
            <a:gd name="connsiteX11" fmla="*/ 277090 w 2026403"/>
            <a:gd name="connsiteY11" fmla="*/ 173181 h 412172"/>
            <a:gd name="connsiteX12" fmla="*/ 308263 w 2026403"/>
            <a:gd name="connsiteY12" fmla="*/ 218209 h 412172"/>
            <a:gd name="connsiteX13" fmla="*/ 346363 w 2026403"/>
            <a:gd name="connsiteY13" fmla="*/ 252845 h 412172"/>
            <a:gd name="connsiteX14" fmla="*/ 363681 w 2026403"/>
            <a:gd name="connsiteY14" fmla="*/ 249381 h 412172"/>
            <a:gd name="connsiteX15" fmla="*/ 391390 w 2026403"/>
            <a:gd name="connsiteY15" fmla="*/ 256309 h 412172"/>
            <a:gd name="connsiteX16" fmla="*/ 394854 w 2026403"/>
            <a:gd name="connsiteY16" fmla="*/ 242454 h 412172"/>
            <a:gd name="connsiteX17" fmla="*/ 443345 w 2026403"/>
            <a:gd name="connsiteY17" fmla="*/ 249381 h 412172"/>
            <a:gd name="connsiteX18" fmla="*/ 481445 w 2026403"/>
            <a:gd name="connsiteY18" fmla="*/ 280554 h 412172"/>
            <a:gd name="connsiteX19" fmla="*/ 523009 w 2026403"/>
            <a:gd name="connsiteY19" fmla="*/ 308263 h 412172"/>
            <a:gd name="connsiteX20" fmla="*/ 529936 w 2026403"/>
            <a:gd name="connsiteY20" fmla="*/ 297872 h 412172"/>
            <a:gd name="connsiteX21" fmla="*/ 540327 w 2026403"/>
            <a:gd name="connsiteY21" fmla="*/ 284018 h 412172"/>
            <a:gd name="connsiteX22" fmla="*/ 554181 w 2026403"/>
            <a:gd name="connsiteY22" fmla="*/ 249381 h 412172"/>
            <a:gd name="connsiteX23" fmla="*/ 571500 w 2026403"/>
            <a:gd name="connsiteY23" fmla="*/ 214745 h 412172"/>
            <a:gd name="connsiteX24" fmla="*/ 585354 w 2026403"/>
            <a:gd name="connsiteY24" fmla="*/ 166254 h 412172"/>
            <a:gd name="connsiteX25" fmla="*/ 595745 w 2026403"/>
            <a:gd name="connsiteY25" fmla="*/ 142009 h 412172"/>
            <a:gd name="connsiteX26" fmla="*/ 626918 w 2026403"/>
            <a:gd name="connsiteY26" fmla="*/ 110836 h 412172"/>
            <a:gd name="connsiteX27" fmla="*/ 640772 w 2026403"/>
            <a:gd name="connsiteY27" fmla="*/ 93518 h 412172"/>
            <a:gd name="connsiteX28" fmla="*/ 678872 w 2026403"/>
            <a:gd name="connsiteY28" fmla="*/ 10391 h 412172"/>
            <a:gd name="connsiteX29" fmla="*/ 692727 w 2026403"/>
            <a:gd name="connsiteY29" fmla="*/ 0 h 412172"/>
            <a:gd name="connsiteX30" fmla="*/ 730827 w 2026403"/>
            <a:gd name="connsiteY30" fmla="*/ 128154 h 412172"/>
            <a:gd name="connsiteX31" fmla="*/ 744681 w 2026403"/>
            <a:gd name="connsiteY31" fmla="*/ 180109 h 412172"/>
            <a:gd name="connsiteX32" fmla="*/ 765463 w 2026403"/>
            <a:gd name="connsiteY32" fmla="*/ 263236 h 412172"/>
            <a:gd name="connsiteX33" fmla="*/ 796636 w 2026403"/>
            <a:gd name="connsiteY33" fmla="*/ 259772 h 412172"/>
            <a:gd name="connsiteX34" fmla="*/ 817418 w 2026403"/>
            <a:gd name="connsiteY34" fmla="*/ 242454 h 412172"/>
            <a:gd name="connsiteX35" fmla="*/ 852054 w 2026403"/>
            <a:gd name="connsiteY35" fmla="*/ 232063 h 412172"/>
            <a:gd name="connsiteX36" fmla="*/ 869372 w 2026403"/>
            <a:gd name="connsiteY36" fmla="*/ 238991 h 412172"/>
            <a:gd name="connsiteX37" fmla="*/ 938645 w 2026403"/>
            <a:gd name="connsiteY37" fmla="*/ 325581 h 412172"/>
            <a:gd name="connsiteX38" fmla="*/ 969818 w 2026403"/>
            <a:gd name="connsiteY38" fmla="*/ 391391 h 412172"/>
            <a:gd name="connsiteX39" fmla="*/ 987136 w 2026403"/>
            <a:gd name="connsiteY39" fmla="*/ 412172 h 412172"/>
            <a:gd name="connsiteX40" fmla="*/ 1059872 w 2026403"/>
            <a:gd name="connsiteY40" fmla="*/ 387927 h 412172"/>
            <a:gd name="connsiteX41" fmla="*/ 1115290 w 2026403"/>
            <a:gd name="connsiteY41" fmla="*/ 284018 h 412172"/>
            <a:gd name="connsiteX42" fmla="*/ 1125681 w 2026403"/>
            <a:gd name="connsiteY42" fmla="*/ 135081 h 412172"/>
            <a:gd name="connsiteX43" fmla="*/ 1146463 w 2026403"/>
            <a:gd name="connsiteY43" fmla="*/ 79663 h 412172"/>
            <a:gd name="connsiteX44" fmla="*/ 1201881 w 2026403"/>
            <a:gd name="connsiteY44" fmla="*/ 107372 h 412172"/>
            <a:gd name="connsiteX45" fmla="*/ 1236518 w 2026403"/>
            <a:gd name="connsiteY45" fmla="*/ 142009 h 412172"/>
            <a:gd name="connsiteX46" fmla="*/ 1267690 w 2026403"/>
            <a:gd name="connsiteY46" fmla="*/ 183572 h 412172"/>
            <a:gd name="connsiteX47" fmla="*/ 1285009 w 2026403"/>
            <a:gd name="connsiteY47" fmla="*/ 228600 h 412172"/>
            <a:gd name="connsiteX48" fmla="*/ 1291936 w 2026403"/>
            <a:gd name="connsiteY48" fmla="*/ 242454 h 412172"/>
            <a:gd name="connsiteX49" fmla="*/ 1302327 w 2026403"/>
            <a:gd name="connsiteY49" fmla="*/ 249381 h 412172"/>
            <a:gd name="connsiteX50" fmla="*/ 1347354 w 2026403"/>
            <a:gd name="connsiteY50" fmla="*/ 187036 h 412172"/>
            <a:gd name="connsiteX51" fmla="*/ 1375063 w 2026403"/>
            <a:gd name="connsiteY51" fmla="*/ 107372 h 412172"/>
            <a:gd name="connsiteX52" fmla="*/ 1381990 w 2026403"/>
            <a:gd name="connsiteY52" fmla="*/ 69272 h 412172"/>
            <a:gd name="connsiteX53" fmla="*/ 1388918 w 2026403"/>
            <a:gd name="connsiteY53" fmla="*/ 58881 h 412172"/>
            <a:gd name="connsiteX54" fmla="*/ 1430481 w 2026403"/>
            <a:gd name="connsiteY54" fmla="*/ 83127 h 412172"/>
            <a:gd name="connsiteX55" fmla="*/ 1454727 w 2026403"/>
            <a:gd name="connsiteY55" fmla="*/ 69272 h 412172"/>
            <a:gd name="connsiteX56" fmla="*/ 1517072 w 2026403"/>
            <a:gd name="connsiteY56" fmla="*/ 3463 h 412172"/>
            <a:gd name="connsiteX57" fmla="*/ 1562100 w 2026403"/>
            <a:gd name="connsiteY57" fmla="*/ 13854 h 412172"/>
            <a:gd name="connsiteX58" fmla="*/ 1586345 w 2026403"/>
            <a:gd name="connsiteY58" fmla="*/ 17318 h 412172"/>
            <a:gd name="connsiteX59" fmla="*/ 1600200 w 2026403"/>
            <a:gd name="connsiteY59" fmla="*/ 13854 h 412172"/>
            <a:gd name="connsiteX60" fmla="*/ 1603663 w 2026403"/>
            <a:gd name="connsiteY60" fmla="*/ 31172 h 412172"/>
            <a:gd name="connsiteX61" fmla="*/ 1610590 w 2026403"/>
            <a:gd name="connsiteY61" fmla="*/ 55418 h 412172"/>
            <a:gd name="connsiteX62" fmla="*/ 1620981 w 2026403"/>
            <a:gd name="connsiteY62" fmla="*/ 121227 h 412172"/>
            <a:gd name="connsiteX63" fmla="*/ 1624445 w 2026403"/>
            <a:gd name="connsiteY63" fmla="*/ 176645 h 412172"/>
            <a:gd name="connsiteX64" fmla="*/ 1627909 w 2026403"/>
            <a:gd name="connsiteY64" fmla="*/ 190500 h 412172"/>
            <a:gd name="connsiteX65" fmla="*/ 1641763 w 2026403"/>
            <a:gd name="connsiteY65" fmla="*/ 193963 h 412172"/>
            <a:gd name="connsiteX66" fmla="*/ 1659081 w 2026403"/>
            <a:gd name="connsiteY66" fmla="*/ 187036 h 412172"/>
            <a:gd name="connsiteX67" fmla="*/ 1693718 w 2026403"/>
            <a:gd name="connsiteY67" fmla="*/ 128154 h 412172"/>
            <a:gd name="connsiteX68" fmla="*/ 1707572 w 2026403"/>
            <a:gd name="connsiteY68" fmla="*/ 117763 h 412172"/>
            <a:gd name="connsiteX69" fmla="*/ 1735281 w 2026403"/>
            <a:gd name="connsiteY69" fmla="*/ 138545 h 412172"/>
            <a:gd name="connsiteX70" fmla="*/ 1752600 w 2026403"/>
            <a:gd name="connsiteY70" fmla="*/ 166254 h 412172"/>
            <a:gd name="connsiteX71" fmla="*/ 1780309 w 2026403"/>
            <a:gd name="connsiteY71" fmla="*/ 259772 h 412172"/>
            <a:gd name="connsiteX72" fmla="*/ 1804554 w 2026403"/>
            <a:gd name="connsiteY72" fmla="*/ 238991 h 412172"/>
            <a:gd name="connsiteX73" fmla="*/ 1818409 w 2026403"/>
            <a:gd name="connsiteY73" fmla="*/ 256309 h 412172"/>
            <a:gd name="connsiteX74" fmla="*/ 1853045 w 2026403"/>
            <a:gd name="connsiteY74" fmla="*/ 308263 h 412172"/>
            <a:gd name="connsiteX75" fmla="*/ 1866900 w 2026403"/>
            <a:gd name="connsiteY75" fmla="*/ 322118 h 412172"/>
            <a:gd name="connsiteX76" fmla="*/ 1880754 w 2026403"/>
            <a:gd name="connsiteY76" fmla="*/ 325581 h 412172"/>
            <a:gd name="connsiteX77" fmla="*/ 1891145 w 2026403"/>
            <a:gd name="connsiteY77" fmla="*/ 332509 h 412172"/>
            <a:gd name="connsiteX78" fmla="*/ 1911927 w 2026403"/>
            <a:gd name="connsiteY78" fmla="*/ 363681 h 412172"/>
            <a:gd name="connsiteX79" fmla="*/ 1918854 w 2026403"/>
            <a:gd name="connsiteY79" fmla="*/ 342900 h 412172"/>
            <a:gd name="connsiteX80" fmla="*/ 1929245 w 2026403"/>
            <a:gd name="connsiteY80" fmla="*/ 294409 h 412172"/>
            <a:gd name="connsiteX81" fmla="*/ 1939636 w 2026403"/>
            <a:gd name="connsiteY81" fmla="*/ 270163 h 412172"/>
            <a:gd name="connsiteX82" fmla="*/ 1956954 w 2026403"/>
            <a:gd name="connsiteY82" fmla="*/ 263236 h 412172"/>
            <a:gd name="connsiteX83" fmla="*/ 2008909 w 2026403"/>
            <a:gd name="connsiteY83" fmla="*/ 252845 h 412172"/>
            <a:gd name="connsiteX84" fmla="*/ 2019300 w 2026403"/>
            <a:gd name="connsiteY84" fmla="*/ 221672 h 412172"/>
            <a:gd name="connsiteX85" fmla="*/ 2026227 w 2026403"/>
            <a:gd name="connsiteY85" fmla="*/ 200891 h 4121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</a:cxnLst>
          <a:rect l="l" t="t" r="r" b="b"/>
          <a:pathLst>
            <a:path w="2026403" h="412172">
              <a:moveTo>
                <a:pt x="0" y="193963"/>
              </a:moveTo>
              <a:cubicBezTo>
                <a:pt x="16163" y="184727"/>
                <a:pt x="35326" y="179418"/>
                <a:pt x="48490" y="166254"/>
              </a:cubicBezTo>
              <a:cubicBezTo>
                <a:pt x="66300" y="148444"/>
                <a:pt x="61386" y="150926"/>
                <a:pt x="96981" y="138545"/>
              </a:cubicBezTo>
              <a:cubicBezTo>
                <a:pt x="110469" y="133853"/>
                <a:pt x="124844" y="132184"/>
                <a:pt x="138545" y="128154"/>
              </a:cubicBezTo>
              <a:cubicBezTo>
                <a:pt x="144510" y="126400"/>
                <a:pt x="150090" y="123536"/>
                <a:pt x="155863" y="121227"/>
              </a:cubicBezTo>
              <a:cubicBezTo>
                <a:pt x="158890" y="87934"/>
                <a:pt x="157204" y="84831"/>
                <a:pt x="166254" y="55418"/>
              </a:cubicBezTo>
              <a:cubicBezTo>
                <a:pt x="168082" y="49476"/>
                <a:pt x="170204" y="43558"/>
                <a:pt x="173181" y="38100"/>
              </a:cubicBezTo>
              <a:cubicBezTo>
                <a:pt x="177168" y="30791"/>
                <a:pt x="187036" y="17318"/>
                <a:pt x="187036" y="17318"/>
              </a:cubicBezTo>
              <a:cubicBezTo>
                <a:pt x="192809" y="18472"/>
                <a:pt x="200376" y="16441"/>
                <a:pt x="204354" y="20781"/>
              </a:cubicBezTo>
              <a:cubicBezTo>
                <a:pt x="219413" y="37208"/>
                <a:pt x="231584" y="76613"/>
                <a:pt x="238990" y="96981"/>
              </a:cubicBezTo>
              <a:cubicBezTo>
                <a:pt x="242148" y="115927"/>
                <a:pt x="241881" y="124466"/>
                <a:pt x="252845" y="142009"/>
              </a:cubicBezTo>
              <a:cubicBezTo>
                <a:pt x="259822" y="153172"/>
                <a:pt x="269788" y="162228"/>
                <a:pt x="277090" y="173181"/>
              </a:cubicBezTo>
              <a:cubicBezTo>
                <a:pt x="278502" y="175299"/>
                <a:pt x="300813" y="210014"/>
                <a:pt x="308263" y="218209"/>
              </a:cubicBezTo>
              <a:cubicBezTo>
                <a:pt x="328494" y="240463"/>
                <a:pt x="327455" y="238663"/>
                <a:pt x="346363" y="252845"/>
              </a:cubicBezTo>
              <a:cubicBezTo>
                <a:pt x="352136" y="251690"/>
                <a:pt x="357794" y="249381"/>
                <a:pt x="363681" y="249381"/>
              </a:cubicBezTo>
              <a:cubicBezTo>
                <a:pt x="372042" y="249381"/>
                <a:pt x="383189" y="253575"/>
                <a:pt x="391390" y="256309"/>
              </a:cubicBezTo>
              <a:cubicBezTo>
                <a:pt x="392545" y="251691"/>
                <a:pt x="391197" y="245502"/>
                <a:pt x="394854" y="242454"/>
              </a:cubicBezTo>
              <a:cubicBezTo>
                <a:pt x="407680" y="231766"/>
                <a:pt x="434928" y="246576"/>
                <a:pt x="443345" y="249381"/>
              </a:cubicBezTo>
              <a:cubicBezTo>
                <a:pt x="456045" y="259772"/>
                <a:pt x="468249" y="270801"/>
                <a:pt x="481445" y="280554"/>
              </a:cubicBezTo>
              <a:cubicBezTo>
                <a:pt x="494835" y="290451"/>
                <a:pt x="523009" y="308263"/>
                <a:pt x="523009" y="308263"/>
              </a:cubicBezTo>
              <a:cubicBezTo>
                <a:pt x="525318" y="304799"/>
                <a:pt x="527516" y="301259"/>
                <a:pt x="529936" y="297872"/>
              </a:cubicBezTo>
              <a:cubicBezTo>
                <a:pt x="533291" y="293175"/>
                <a:pt x="537745" y="289181"/>
                <a:pt x="540327" y="284018"/>
              </a:cubicBezTo>
              <a:cubicBezTo>
                <a:pt x="545888" y="272896"/>
                <a:pt x="549078" y="260721"/>
                <a:pt x="554181" y="249381"/>
              </a:cubicBezTo>
              <a:cubicBezTo>
                <a:pt x="559478" y="237610"/>
                <a:pt x="566326" y="226571"/>
                <a:pt x="571500" y="214745"/>
              </a:cubicBezTo>
              <a:cubicBezTo>
                <a:pt x="580838" y="193401"/>
                <a:pt x="577438" y="190003"/>
                <a:pt x="585354" y="166254"/>
              </a:cubicBezTo>
              <a:cubicBezTo>
                <a:pt x="588134" y="157913"/>
                <a:pt x="590469" y="149043"/>
                <a:pt x="595745" y="142009"/>
              </a:cubicBezTo>
              <a:cubicBezTo>
                <a:pt x="604562" y="130253"/>
                <a:pt x="616919" y="121605"/>
                <a:pt x="626918" y="110836"/>
              </a:cubicBezTo>
              <a:cubicBezTo>
                <a:pt x="631948" y="105419"/>
                <a:pt x="636154" y="99291"/>
                <a:pt x="640772" y="93518"/>
              </a:cubicBezTo>
              <a:cubicBezTo>
                <a:pt x="652514" y="62207"/>
                <a:pt x="659106" y="41687"/>
                <a:pt x="678872" y="10391"/>
              </a:cubicBezTo>
              <a:cubicBezTo>
                <a:pt x="681955" y="5510"/>
                <a:pt x="688109" y="3464"/>
                <a:pt x="692727" y="0"/>
              </a:cubicBezTo>
              <a:cubicBezTo>
                <a:pt x="706215" y="67452"/>
                <a:pt x="678423" y="-68372"/>
                <a:pt x="730827" y="128154"/>
              </a:cubicBezTo>
              <a:cubicBezTo>
                <a:pt x="735445" y="145472"/>
                <a:pt x="740851" y="162600"/>
                <a:pt x="744681" y="180109"/>
              </a:cubicBezTo>
              <a:cubicBezTo>
                <a:pt x="762432" y="261256"/>
                <a:pt x="744648" y="214669"/>
                <a:pt x="765463" y="263236"/>
              </a:cubicBezTo>
              <a:cubicBezTo>
                <a:pt x="775854" y="262081"/>
                <a:pt x="786929" y="263655"/>
                <a:pt x="796636" y="259772"/>
              </a:cubicBezTo>
              <a:cubicBezTo>
                <a:pt x="805008" y="256423"/>
                <a:pt x="810031" y="247625"/>
                <a:pt x="817418" y="242454"/>
              </a:cubicBezTo>
              <a:cubicBezTo>
                <a:pt x="830003" y="233645"/>
                <a:pt x="836450" y="234664"/>
                <a:pt x="852054" y="232063"/>
              </a:cubicBezTo>
              <a:cubicBezTo>
                <a:pt x="857827" y="234372"/>
                <a:pt x="864483" y="235150"/>
                <a:pt x="869372" y="238991"/>
              </a:cubicBezTo>
              <a:cubicBezTo>
                <a:pt x="896624" y="260403"/>
                <a:pt x="922384" y="297124"/>
                <a:pt x="938645" y="325581"/>
              </a:cubicBezTo>
              <a:cubicBezTo>
                <a:pt x="950688" y="346656"/>
                <a:pt x="957958" y="370212"/>
                <a:pt x="969818" y="391391"/>
              </a:cubicBezTo>
              <a:cubicBezTo>
                <a:pt x="974224" y="399258"/>
                <a:pt x="981363" y="405245"/>
                <a:pt x="987136" y="412172"/>
              </a:cubicBezTo>
              <a:cubicBezTo>
                <a:pt x="1011381" y="404090"/>
                <a:pt x="1039733" y="403661"/>
                <a:pt x="1059872" y="387927"/>
              </a:cubicBezTo>
              <a:cubicBezTo>
                <a:pt x="1081537" y="371001"/>
                <a:pt x="1103556" y="312181"/>
                <a:pt x="1115290" y="284018"/>
              </a:cubicBezTo>
              <a:cubicBezTo>
                <a:pt x="1119902" y="136441"/>
                <a:pt x="1111882" y="217873"/>
                <a:pt x="1125681" y="135081"/>
              </a:cubicBezTo>
              <a:cubicBezTo>
                <a:pt x="1134230" y="83791"/>
                <a:pt x="1120178" y="99377"/>
                <a:pt x="1146463" y="79663"/>
              </a:cubicBezTo>
              <a:cubicBezTo>
                <a:pt x="1164936" y="88899"/>
                <a:pt x="1183949" y="97125"/>
                <a:pt x="1201881" y="107372"/>
              </a:cubicBezTo>
              <a:cubicBezTo>
                <a:pt x="1216277" y="115599"/>
                <a:pt x="1226620" y="129283"/>
                <a:pt x="1236518" y="142009"/>
              </a:cubicBezTo>
              <a:cubicBezTo>
                <a:pt x="1247150" y="155679"/>
                <a:pt x="1259228" y="168462"/>
                <a:pt x="1267690" y="183572"/>
              </a:cubicBezTo>
              <a:cubicBezTo>
                <a:pt x="1275547" y="197603"/>
                <a:pt x="1278886" y="213730"/>
                <a:pt x="1285009" y="228600"/>
              </a:cubicBezTo>
              <a:cubicBezTo>
                <a:pt x="1286975" y="233374"/>
                <a:pt x="1288631" y="238488"/>
                <a:pt x="1291936" y="242454"/>
              </a:cubicBezTo>
              <a:cubicBezTo>
                <a:pt x="1294601" y="245652"/>
                <a:pt x="1298863" y="247072"/>
                <a:pt x="1302327" y="249381"/>
              </a:cubicBezTo>
              <a:cubicBezTo>
                <a:pt x="1330961" y="220747"/>
                <a:pt x="1332300" y="225249"/>
                <a:pt x="1347354" y="187036"/>
              </a:cubicBezTo>
              <a:cubicBezTo>
                <a:pt x="1357659" y="160877"/>
                <a:pt x="1375063" y="107372"/>
                <a:pt x="1375063" y="107372"/>
              </a:cubicBezTo>
              <a:cubicBezTo>
                <a:pt x="1375865" y="101762"/>
                <a:pt x="1378493" y="77433"/>
                <a:pt x="1381990" y="69272"/>
              </a:cubicBezTo>
              <a:cubicBezTo>
                <a:pt x="1383630" y="65446"/>
                <a:pt x="1386609" y="62345"/>
                <a:pt x="1388918" y="58881"/>
              </a:cubicBezTo>
              <a:cubicBezTo>
                <a:pt x="1392600" y="61336"/>
                <a:pt x="1424155" y="83614"/>
                <a:pt x="1430481" y="83127"/>
              </a:cubicBezTo>
              <a:cubicBezTo>
                <a:pt x="1439762" y="82413"/>
                <a:pt x="1447659" y="75330"/>
                <a:pt x="1454727" y="69272"/>
              </a:cubicBezTo>
              <a:cubicBezTo>
                <a:pt x="1488913" y="39970"/>
                <a:pt x="1495255" y="30735"/>
                <a:pt x="1517072" y="3463"/>
              </a:cubicBezTo>
              <a:cubicBezTo>
                <a:pt x="1584997" y="14785"/>
                <a:pt x="1484601" y="-2753"/>
                <a:pt x="1562100" y="13854"/>
              </a:cubicBezTo>
              <a:cubicBezTo>
                <a:pt x="1570083" y="15565"/>
                <a:pt x="1578263" y="16163"/>
                <a:pt x="1586345" y="17318"/>
              </a:cubicBezTo>
              <a:cubicBezTo>
                <a:pt x="1590963" y="16163"/>
                <a:pt x="1596483" y="10880"/>
                <a:pt x="1600200" y="13854"/>
              </a:cubicBezTo>
              <a:cubicBezTo>
                <a:pt x="1604797" y="17531"/>
                <a:pt x="1602235" y="25461"/>
                <a:pt x="1603663" y="31172"/>
              </a:cubicBezTo>
              <a:cubicBezTo>
                <a:pt x="1605701" y="39326"/>
                <a:pt x="1609003" y="47164"/>
                <a:pt x="1610590" y="55418"/>
              </a:cubicBezTo>
              <a:cubicBezTo>
                <a:pt x="1614784" y="77227"/>
                <a:pt x="1620981" y="121227"/>
                <a:pt x="1620981" y="121227"/>
              </a:cubicBezTo>
              <a:cubicBezTo>
                <a:pt x="1622136" y="139700"/>
                <a:pt x="1622603" y="158228"/>
                <a:pt x="1624445" y="176645"/>
              </a:cubicBezTo>
              <a:cubicBezTo>
                <a:pt x="1624919" y="181382"/>
                <a:pt x="1624543" y="187134"/>
                <a:pt x="1627909" y="190500"/>
              </a:cubicBezTo>
              <a:cubicBezTo>
                <a:pt x="1631275" y="193866"/>
                <a:pt x="1637145" y="192809"/>
                <a:pt x="1641763" y="193963"/>
              </a:cubicBezTo>
              <a:cubicBezTo>
                <a:pt x="1647536" y="191654"/>
                <a:pt x="1654685" y="191432"/>
                <a:pt x="1659081" y="187036"/>
              </a:cubicBezTo>
              <a:cubicBezTo>
                <a:pt x="1669194" y="176924"/>
                <a:pt x="1685851" y="138644"/>
                <a:pt x="1693718" y="128154"/>
              </a:cubicBezTo>
              <a:cubicBezTo>
                <a:pt x="1697181" y="123536"/>
                <a:pt x="1702954" y="121227"/>
                <a:pt x="1707572" y="117763"/>
              </a:cubicBezTo>
              <a:cubicBezTo>
                <a:pt x="1716808" y="124690"/>
                <a:pt x="1727425" y="130085"/>
                <a:pt x="1735281" y="138545"/>
              </a:cubicBezTo>
              <a:cubicBezTo>
                <a:pt x="1742693" y="146527"/>
                <a:pt x="1748257" y="156265"/>
                <a:pt x="1752600" y="166254"/>
              </a:cubicBezTo>
              <a:cubicBezTo>
                <a:pt x="1765442" y="195790"/>
                <a:pt x="1772525" y="228635"/>
                <a:pt x="1780309" y="259772"/>
              </a:cubicBezTo>
              <a:cubicBezTo>
                <a:pt x="1783170" y="255004"/>
                <a:pt x="1791225" y="232326"/>
                <a:pt x="1804554" y="238991"/>
              </a:cubicBezTo>
              <a:cubicBezTo>
                <a:pt x="1811166" y="242297"/>
                <a:pt x="1814201" y="250231"/>
                <a:pt x="1818409" y="256309"/>
              </a:cubicBezTo>
              <a:cubicBezTo>
                <a:pt x="1836053" y="281794"/>
                <a:pt x="1833899" y="284862"/>
                <a:pt x="1853045" y="308263"/>
              </a:cubicBezTo>
              <a:cubicBezTo>
                <a:pt x="1857181" y="313318"/>
                <a:pt x="1861361" y="318656"/>
                <a:pt x="1866900" y="322118"/>
              </a:cubicBezTo>
              <a:cubicBezTo>
                <a:pt x="1870937" y="324641"/>
                <a:pt x="1876136" y="324427"/>
                <a:pt x="1880754" y="325581"/>
              </a:cubicBezTo>
              <a:cubicBezTo>
                <a:pt x="1884218" y="327890"/>
                <a:pt x="1888509" y="329287"/>
                <a:pt x="1891145" y="332509"/>
              </a:cubicBezTo>
              <a:cubicBezTo>
                <a:pt x="1899053" y="342174"/>
                <a:pt x="1911927" y="363681"/>
                <a:pt x="1911927" y="363681"/>
              </a:cubicBezTo>
              <a:cubicBezTo>
                <a:pt x="1914236" y="356754"/>
                <a:pt x="1917083" y="349984"/>
                <a:pt x="1918854" y="342900"/>
              </a:cubicBezTo>
              <a:cubicBezTo>
                <a:pt x="1922863" y="326863"/>
                <a:pt x="1924704" y="310304"/>
                <a:pt x="1929245" y="294409"/>
              </a:cubicBezTo>
              <a:cubicBezTo>
                <a:pt x="1931661" y="285954"/>
                <a:pt x="1933794" y="276735"/>
                <a:pt x="1939636" y="270163"/>
              </a:cubicBezTo>
              <a:cubicBezTo>
                <a:pt x="1943767" y="265516"/>
                <a:pt x="1950922" y="264744"/>
                <a:pt x="1956954" y="263236"/>
              </a:cubicBezTo>
              <a:cubicBezTo>
                <a:pt x="1974088" y="258953"/>
                <a:pt x="2008909" y="252845"/>
                <a:pt x="2008909" y="252845"/>
              </a:cubicBezTo>
              <a:cubicBezTo>
                <a:pt x="2012216" y="239613"/>
                <a:pt x="2012777" y="234718"/>
                <a:pt x="2019300" y="221672"/>
              </a:cubicBezTo>
              <a:cubicBezTo>
                <a:pt x="2028148" y="203976"/>
                <a:pt x="2026227" y="219124"/>
                <a:pt x="2026227" y="200891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426027</xdr:colOff>
      <xdr:row>11</xdr:row>
      <xdr:rowOff>148936</xdr:rowOff>
    </xdr:from>
    <xdr:to>
      <xdr:col>4</xdr:col>
      <xdr:colOff>13855</xdr:colOff>
      <xdr:row>11</xdr:row>
      <xdr:rowOff>152400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975E0FE-0D3D-7CB5-D710-037D9CB3FF34}"/>
            </a:ext>
          </a:extLst>
        </xdr:cNvPr>
        <xdr:cNvCxnSpPr/>
      </xdr:nvCxnSpPr>
      <xdr:spPr>
        <a:xfrm>
          <a:off x="426027" y="2168236"/>
          <a:ext cx="2026228" cy="3464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436418</xdr:colOff>
      <xdr:row>5</xdr:row>
      <xdr:rowOff>173181</xdr:rowOff>
    </xdr:from>
    <xdr:to>
      <xdr:col>0</xdr:col>
      <xdr:colOff>482137</xdr:colOff>
      <xdr:row>11</xdr:row>
      <xdr:rowOff>93518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FCFC563-23FC-AFEE-DF89-E9F822E2548F}"/>
            </a:ext>
          </a:extLst>
        </xdr:cNvPr>
        <xdr:cNvSpPr/>
      </xdr:nvSpPr>
      <xdr:spPr>
        <a:xfrm>
          <a:off x="436418" y="1091045"/>
          <a:ext cx="45719" cy="102177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13855</xdr:colOff>
      <xdr:row>5</xdr:row>
      <xdr:rowOff>114300</xdr:rowOff>
    </xdr:from>
    <xdr:to>
      <xdr:col>1</xdr:col>
      <xdr:colOff>62345</xdr:colOff>
      <xdr:row>11</xdr:row>
      <xdr:rowOff>93519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C000FF9-2C38-470B-B424-027DD6F0B25F}"/>
            </a:ext>
          </a:extLst>
        </xdr:cNvPr>
        <xdr:cNvSpPr/>
      </xdr:nvSpPr>
      <xdr:spPr>
        <a:xfrm>
          <a:off x="623455" y="1032164"/>
          <a:ext cx="48490" cy="108065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187036</xdr:colOff>
      <xdr:row>5</xdr:row>
      <xdr:rowOff>45027</xdr:rowOff>
    </xdr:from>
    <xdr:to>
      <xdr:col>1</xdr:col>
      <xdr:colOff>232755</xdr:colOff>
      <xdr:row>11</xdr:row>
      <xdr:rowOff>86592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9D46930-A443-4476-B44D-45BAECCBC985}"/>
            </a:ext>
          </a:extLst>
        </xdr:cNvPr>
        <xdr:cNvSpPr/>
      </xdr:nvSpPr>
      <xdr:spPr>
        <a:xfrm>
          <a:off x="796636" y="962891"/>
          <a:ext cx="45719" cy="114300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453736</xdr:colOff>
      <xdr:row>5</xdr:row>
      <xdr:rowOff>159327</xdr:rowOff>
    </xdr:from>
    <xdr:to>
      <xdr:col>3</xdr:col>
      <xdr:colOff>499455</xdr:colOff>
      <xdr:row>11</xdr:row>
      <xdr:rowOff>79664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EF20BFF9-008A-487A-804C-54498E381729}"/>
            </a:ext>
          </a:extLst>
        </xdr:cNvPr>
        <xdr:cNvSpPr/>
      </xdr:nvSpPr>
      <xdr:spPr>
        <a:xfrm>
          <a:off x="2282536" y="1077191"/>
          <a:ext cx="45719" cy="102177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235527</xdr:colOff>
      <xdr:row>8</xdr:row>
      <xdr:rowOff>27709</xdr:rowOff>
    </xdr:from>
    <xdr:to>
      <xdr:col>2</xdr:col>
      <xdr:colOff>281246</xdr:colOff>
      <xdr:row>11</xdr:row>
      <xdr:rowOff>79663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231A9C43-FA68-4F3F-BB0B-10BF80E90B50}"/>
            </a:ext>
          </a:extLst>
        </xdr:cNvPr>
        <xdr:cNvSpPr/>
      </xdr:nvSpPr>
      <xdr:spPr>
        <a:xfrm>
          <a:off x="1454727" y="1496291"/>
          <a:ext cx="45719" cy="60267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387927</xdr:colOff>
      <xdr:row>7</xdr:row>
      <xdr:rowOff>124691</xdr:rowOff>
    </xdr:from>
    <xdr:to>
      <xdr:col>2</xdr:col>
      <xdr:colOff>433646</xdr:colOff>
      <xdr:row>11</xdr:row>
      <xdr:rowOff>86590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FC29511-4EB7-498D-8961-CD94A279B55B}"/>
            </a:ext>
          </a:extLst>
        </xdr:cNvPr>
        <xdr:cNvSpPr/>
      </xdr:nvSpPr>
      <xdr:spPr>
        <a:xfrm>
          <a:off x="1607127" y="1409700"/>
          <a:ext cx="45719" cy="69619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543791</xdr:colOff>
      <xdr:row>7</xdr:row>
      <xdr:rowOff>34636</xdr:rowOff>
    </xdr:from>
    <xdr:to>
      <xdr:col>2</xdr:col>
      <xdr:colOff>589510</xdr:colOff>
      <xdr:row>11</xdr:row>
      <xdr:rowOff>79663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4542DAB-1286-4488-BB56-90B025299318}"/>
            </a:ext>
          </a:extLst>
        </xdr:cNvPr>
        <xdr:cNvSpPr/>
      </xdr:nvSpPr>
      <xdr:spPr>
        <a:xfrm>
          <a:off x="1762991" y="1319645"/>
          <a:ext cx="45719" cy="77931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360680</xdr:colOff>
      <xdr:row>3</xdr:row>
      <xdr:rowOff>119380</xdr:rowOff>
    </xdr:from>
    <xdr:to>
      <xdr:col>13</xdr:col>
      <xdr:colOff>55880</xdr:colOff>
      <xdr:row>18</xdr:row>
      <xdr:rowOff>119380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2C8C4A-B2A4-2C3E-A1E9-736A2B430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8</xdr:row>
      <xdr:rowOff>127000</xdr:rowOff>
    </xdr:from>
    <xdr:to>
      <xdr:col>7</xdr:col>
      <xdr:colOff>304800</xdr:colOff>
      <xdr:row>8</xdr:row>
      <xdr:rowOff>172719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D0D4237-3D19-F184-4F06-28D091EB33CC}"/>
            </a:ext>
          </a:extLst>
        </xdr:cNvPr>
        <xdr:cNvSpPr/>
      </xdr:nvSpPr>
      <xdr:spPr>
        <a:xfrm>
          <a:off x="30480" y="1590040"/>
          <a:ext cx="4541520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604520</xdr:colOff>
      <xdr:row>4</xdr:row>
      <xdr:rowOff>0</xdr:rowOff>
    </xdr:from>
    <xdr:to>
      <xdr:col>3</xdr:col>
      <xdr:colOff>60960</xdr:colOff>
      <xdr:row>8</xdr:row>
      <xdr:rowOff>142240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A5661D8-82B7-758E-CB4F-68E784E54709}"/>
            </a:ext>
          </a:extLst>
        </xdr:cNvPr>
        <xdr:cNvSpPr/>
      </xdr:nvSpPr>
      <xdr:spPr>
        <a:xfrm>
          <a:off x="1823720" y="731520"/>
          <a:ext cx="66040" cy="8737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421640</xdr:colOff>
      <xdr:row>6</xdr:row>
      <xdr:rowOff>60960</xdr:rowOff>
    </xdr:from>
    <xdr:to>
      <xdr:col>0</xdr:col>
      <xdr:colOff>568960</xdr:colOff>
      <xdr:row>6</xdr:row>
      <xdr:rowOff>177800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C61E6573-BFFE-9D70-45A8-7F2912389D40}"/>
            </a:ext>
          </a:extLst>
        </xdr:cNvPr>
        <xdr:cNvSpPr/>
      </xdr:nvSpPr>
      <xdr:spPr>
        <a:xfrm>
          <a:off x="421640" y="1158240"/>
          <a:ext cx="147320" cy="11684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0</xdr:colOff>
      <xdr:row>7</xdr:row>
      <xdr:rowOff>45720</xdr:rowOff>
    </xdr:from>
    <xdr:to>
      <xdr:col>6</xdr:col>
      <xdr:colOff>147320</xdr:colOff>
      <xdr:row>7</xdr:row>
      <xdr:rowOff>162560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F7B32C-EC54-4816-9DAD-4D913FD51894}"/>
            </a:ext>
          </a:extLst>
        </xdr:cNvPr>
        <xdr:cNvSpPr/>
      </xdr:nvSpPr>
      <xdr:spPr>
        <a:xfrm>
          <a:off x="3657600" y="1325880"/>
          <a:ext cx="147320" cy="11684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492760</xdr:colOff>
      <xdr:row>9</xdr:row>
      <xdr:rowOff>96520</xdr:rowOff>
    </xdr:from>
    <xdr:to>
      <xdr:col>6</xdr:col>
      <xdr:colOff>116840</xdr:colOff>
      <xdr:row>9</xdr:row>
      <xdr:rowOff>106680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E50421D-ADDE-4A02-F920-8571FF7D99A5}"/>
            </a:ext>
          </a:extLst>
        </xdr:cNvPr>
        <xdr:cNvCxnSpPr/>
      </xdr:nvCxnSpPr>
      <xdr:spPr>
        <a:xfrm flipV="1">
          <a:off x="492760" y="1742440"/>
          <a:ext cx="3281680" cy="1016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106680</xdr:rowOff>
    </xdr:from>
    <xdr:to>
      <xdr:col>1</xdr:col>
      <xdr:colOff>15240</xdr:colOff>
      <xdr:row>8</xdr:row>
      <xdr:rowOff>116840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4B8AA05-5681-49C4-BABC-0EADA7D22A5A}"/>
            </a:ext>
          </a:extLst>
        </xdr:cNvPr>
        <xdr:cNvCxnSpPr/>
      </xdr:nvCxnSpPr>
      <xdr:spPr>
        <a:xfrm flipV="1">
          <a:off x="609600" y="1203960"/>
          <a:ext cx="15240" cy="37592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579120</xdr:colOff>
      <xdr:row>7</xdr:row>
      <xdr:rowOff>76200</xdr:rowOff>
    </xdr:from>
    <xdr:to>
      <xdr:col>5</xdr:col>
      <xdr:colOff>584200</xdr:colOff>
      <xdr:row>8</xdr:row>
      <xdr:rowOff>137160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FDE0590-0C59-4C0F-8B2A-237FEE30BB95}"/>
            </a:ext>
          </a:extLst>
        </xdr:cNvPr>
        <xdr:cNvCxnSpPr/>
      </xdr:nvCxnSpPr>
      <xdr:spPr>
        <a:xfrm flipH="1" flipV="1">
          <a:off x="3627120" y="1356360"/>
          <a:ext cx="5080" cy="24384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492760</xdr:colOff>
      <xdr:row>6</xdr:row>
      <xdr:rowOff>137160</xdr:rowOff>
    </xdr:from>
    <xdr:to>
      <xdr:col>6</xdr:col>
      <xdr:colOff>91440</xdr:colOff>
      <xdr:row>7</xdr:row>
      <xdr:rowOff>106680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6C90697-6462-4D4C-A1C2-26C2DCA9A0C7}"/>
            </a:ext>
          </a:extLst>
        </xdr:cNvPr>
        <xdr:cNvCxnSpPr/>
      </xdr:nvCxnSpPr>
      <xdr:spPr>
        <a:xfrm>
          <a:off x="492760" y="1234440"/>
          <a:ext cx="3256280" cy="15240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477520</xdr:colOff>
      <xdr:row>4</xdr:row>
      <xdr:rowOff>0</xdr:rowOff>
    </xdr:from>
    <xdr:to>
      <xdr:col>3</xdr:col>
      <xdr:colOff>27940</xdr:colOff>
      <xdr:row>6</xdr:row>
      <xdr:rowOff>127000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5C5AEB5-F59E-43A1-9066-38F5CA5E43F7}"/>
            </a:ext>
          </a:extLst>
        </xdr:cNvPr>
        <xdr:cNvCxnSpPr>
          <a:endCxn id="3" idx="0"/>
        </xdr:cNvCxnSpPr>
      </xdr:nvCxnSpPr>
      <xdr:spPr>
        <a:xfrm flipV="1">
          <a:off x="477520" y="731520"/>
          <a:ext cx="1379220" cy="49276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4</xdr:row>
      <xdr:rowOff>20320</xdr:rowOff>
    </xdr:from>
    <xdr:to>
      <xdr:col>6</xdr:col>
      <xdr:colOff>73660</xdr:colOff>
      <xdr:row>7</xdr:row>
      <xdr:rowOff>45720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CC79DAAA-72E0-4365-80C1-0B19BCFC4401}"/>
            </a:ext>
          </a:extLst>
        </xdr:cNvPr>
        <xdr:cNvCxnSpPr>
          <a:endCxn id="5" idx="0"/>
        </xdr:cNvCxnSpPr>
      </xdr:nvCxnSpPr>
      <xdr:spPr>
        <a:xfrm>
          <a:off x="1859280" y="751840"/>
          <a:ext cx="1871980" cy="57404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13</xdr:row>
      <xdr:rowOff>73660</xdr:rowOff>
    </xdr:from>
    <xdr:to>
      <xdr:col>14</xdr:col>
      <xdr:colOff>411480</xdr:colOff>
      <xdr:row>28</xdr:row>
      <xdr:rowOff>73660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13626BC6-CD95-BF0C-0A07-203E9EF3F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304801</xdr:colOff>
      <xdr:row>36</xdr:row>
      <xdr:rowOff>35560</xdr:rowOff>
    </xdr:from>
    <xdr:to>
      <xdr:col>4</xdr:col>
      <xdr:colOff>278513</xdr:colOff>
      <xdr:row>65</xdr:row>
      <xdr:rowOff>114617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8989B7B-8ECF-1AE7-3959-F5CEFB8EF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6619240"/>
          <a:ext cx="2589912" cy="53825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31750">
              <a:solidFill>
                <a:srgbClr val="0000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132080</xdr:colOff>
          <xdr:row>1</xdr:row>
          <xdr:rowOff>91440</xdr:rowOff>
        </xdr:from>
        <xdr:to>
          <xdr:col>6</xdr:col>
          <xdr:colOff>434340</xdr:colOff>
          <xdr:row>8</xdr:row>
          <xdr:rowOff>45720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730D1E1B-4607-4454-F09E-9C8F9A459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30480</xdr:colOff>
      <xdr:row>19</xdr:row>
      <xdr:rowOff>83820</xdr:rowOff>
    </xdr:from>
    <xdr:to>
      <xdr:col>12</xdr:col>
      <xdr:colOff>335280</xdr:colOff>
      <xdr:row>34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8A88B9-A023-BD03-1EE4-D7FB8DE990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5D629-E0A4-4DF2-9B0A-29F93E2E74EB}">
  <dimension ref="A1:I42"/>
  <sheetViews>
    <sheetView topLeftCell="A31" zoomScale="220" zoomScaleNormal="220" workbookViewId="0">
      <selection activeCell="D32" sqref="D32"/>
    </sheetView>
  </sheetViews>
  <sheetFormatPr defaultRowHeight="14.4" x14ac:dyDescent="0.3"/>
  <sheetData>
    <row r="1" spans="1:9" x14ac:dyDescent="0.3">
      <c r="A1" s="2" t="s">
        <v>0</v>
      </c>
    </row>
    <row r="3" spans="1:9" x14ac:dyDescent="0.3">
      <c r="A3" t="s">
        <v>1</v>
      </c>
      <c r="B3">
        <v>93</v>
      </c>
      <c r="C3" t="s">
        <v>2</v>
      </c>
      <c r="D3" t="s">
        <v>8</v>
      </c>
    </row>
    <row r="4" spans="1:9" x14ac:dyDescent="0.3">
      <c r="A4" t="s">
        <v>4</v>
      </c>
    </row>
    <row r="9" spans="1:9" x14ac:dyDescent="0.3">
      <c r="E9" t="s">
        <v>5</v>
      </c>
      <c r="G9" t="s">
        <v>7</v>
      </c>
      <c r="H9">
        <v>60</v>
      </c>
      <c r="I9" t="s">
        <v>2</v>
      </c>
    </row>
    <row r="12" spans="1:9" x14ac:dyDescent="0.3">
      <c r="F12" t="s">
        <v>9</v>
      </c>
    </row>
    <row r="13" spans="1:9" x14ac:dyDescent="0.3">
      <c r="A13">
        <v>6</v>
      </c>
      <c r="C13" s="1" t="s">
        <v>6</v>
      </c>
      <c r="D13">
        <v>22</v>
      </c>
    </row>
    <row r="15" spans="1:9" x14ac:dyDescent="0.3">
      <c r="A15">
        <v>6</v>
      </c>
      <c r="B15">
        <v>6</v>
      </c>
      <c r="C15" t="s">
        <v>10</v>
      </c>
    </row>
    <row r="16" spans="1:9" x14ac:dyDescent="0.3">
      <c r="A16">
        <v>7</v>
      </c>
      <c r="B16">
        <v>7</v>
      </c>
      <c r="C16" t="s">
        <v>10</v>
      </c>
    </row>
    <row r="17" spans="1:3" x14ac:dyDescent="0.3">
      <c r="A17">
        <v>8</v>
      </c>
      <c r="B17">
        <v>8</v>
      </c>
      <c r="C17" t="s">
        <v>10</v>
      </c>
    </row>
    <row r="18" spans="1:3" x14ac:dyDescent="0.3">
      <c r="A18">
        <v>9</v>
      </c>
      <c r="B18">
        <v>9</v>
      </c>
      <c r="C18" t="s">
        <v>10</v>
      </c>
    </row>
    <row r="19" spans="1:3" x14ac:dyDescent="0.3">
      <c r="A19">
        <v>10</v>
      </c>
      <c r="B19">
        <v>10</v>
      </c>
      <c r="C19" t="s">
        <v>10</v>
      </c>
    </row>
    <row r="20" spans="1:3" x14ac:dyDescent="0.3">
      <c r="A20">
        <v>11</v>
      </c>
      <c r="B20">
        <v>11</v>
      </c>
      <c r="C20" t="s">
        <v>10</v>
      </c>
    </row>
    <row r="21" spans="1:3" x14ac:dyDescent="0.3">
      <c r="A21">
        <v>12</v>
      </c>
      <c r="B21">
        <v>12</v>
      </c>
      <c r="C21" t="s">
        <v>10</v>
      </c>
    </row>
    <row r="22" spans="1:3" x14ac:dyDescent="0.3">
      <c r="A22">
        <v>13</v>
      </c>
      <c r="B22">
        <v>1</v>
      </c>
      <c r="C22" t="s">
        <v>10</v>
      </c>
    </row>
    <row r="23" spans="1:3" x14ac:dyDescent="0.3">
      <c r="A23">
        <v>14</v>
      </c>
      <c r="B23">
        <v>2</v>
      </c>
      <c r="C23" t="s">
        <v>10</v>
      </c>
    </row>
    <row r="24" spans="1:3" x14ac:dyDescent="0.3">
      <c r="A24">
        <v>15</v>
      </c>
      <c r="B24">
        <v>3</v>
      </c>
      <c r="C24" t="s">
        <v>10</v>
      </c>
    </row>
    <row r="25" spans="1:3" x14ac:dyDescent="0.3">
      <c r="A25">
        <v>16</v>
      </c>
      <c r="B25">
        <v>4</v>
      </c>
      <c r="C25" t="s">
        <v>10</v>
      </c>
    </row>
    <row r="26" spans="1:3" x14ac:dyDescent="0.3">
      <c r="A26">
        <v>17</v>
      </c>
      <c r="B26">
        <v>5</v>
      </c>
      <c r="C26" t="s">
        <v>10</v>
      </c>
    </row>
    <row r="27" spans="1:3" x14ac:dyDescent="0.3">
      <c r="A27">
        <v>18</v>
      </c>
      <c r="B27">
        <v>6</v>
      </c>
      <c r="C27" t="s">
        <v>10</v>
      </c>
    </row>
    <row r="28" spans="1:3" x14ac:dyDescent="0.3">
      <c r="A28">
        <v>19</v>
      </c>
      <c r="B28">
        <v>7</v>
      </c>
      <c r="C28" t="s">
        <v>10</v>
      </c>
    </row>
    <row r="29" spans="1:3" x14ac:dyDescent="0.3">
      <c r="A29">
        <v>20</v>
      </c>
      <c r="B29">
        <v>8</v>
      </c>
      <c r="C29" t="s">
        <v>10</v>
      </c>
    </row>
    <row r="30" spans="1:3" x14ac:dyDescent="0.3">
      <c r="A30">
        <v>21</v>
      </c>
      <c r="B30">
        <v>9</v>
      </c>
      <c r="C30" t="s">
        <v>10</v>
      </c>
    </row>
    <row r="31" spans="1:3" x14ac:dyDescent="0.3">
      <c r="A31" t="s">
        <v>11</v>
      </c>
      <c r="B31">
        <f>SUM(B15:B30)</f>
        <v>108</v>
      </c>
      <c r="C31" t="s">
        <v>10</v>
      </c>
    </row>
    <row r="32" spans="1:3" x14ac:dyDescent="0.3">
      <c r="A32" t="s">
        <v>12</v>
      </c>
      <c r="B32">
        <f>SEL+10*LOG10(N)</f>
        <v>113.3342375548695</v>
      </c>
      <c r="C32" t="s">
        <v>2</v>
      </c>
    </row>
    <row r="34" spans="1:9" x14ac:dyDescent="0.3">
      <c r="A34" t="s">
        <v>13</v>
      </c>
    </row>
    <row r="35" spans="1:9" x14ac:dyDescent="0.3">
      <c r="A35" t="s">
        <v>14</v>
      </c>
    </row>
    <row r="36" spans="1:9" x14ac:dyDescent="0.3">
      <c r="A36" t="s">
        <v>15</v>
      </c>
      <c r="E36">
        <f>Leq_b+10*LOG10(16*3600)</f>
        <v>107.60422483423213</v>
      </c>
      <c r="F36" t="s">
        <v>2</v>
      </c>
    </row>
    <row r="37" spans="1:9" x14ac:dyDescent="0.3">
      <c r="A37" t="s">
        <v>16</v>
      </c>
      <c r="G37">
        <f>10*LOG10(10^(SEL_b/10)+10^(Sel_tot/10))</f>
        <v>114.3630314167153</v>
      </c>
      <c r="H37" t="s">
        <v>2</v>
      </c>
    </row>
    <row r="38" spans="1:9" x14ac:dyDescent="0.3">
      <c r="A38" t="s">
        <v>17</v>
      </c>
      <c r="E38" s="3">
        <f>SEL_overall-10*LOG10(16*3600)</f>
        <v>66.758806582483174</v>
      </c>
      <c r="F38" s="2" t="s">
        <v>2</v>
      </c>
      <c r="G38" t="s">
        <v>18</v>
      </c>
      <c r="H38">
        <v>65</v>
      </c>
      <c r="I38" t="s">
        <v>19</v>
      </c>
    </row>
    <row r="40" spans="1:9" x14ac:dyDescent="0.3">
      <c r="A40" t="s">
        <v>20</v>
      </c>
    </row>
    <row r="41" spans="1:9" x14ac:dyDescent="0.3">
      <c r="A41" t="s">
        <v>21</v>
      </c>
      <c r="E41">
        <f>Sel_tot-10*LOG10(16*3600)</f>
        <v>65.730012720637376</v>
      </c>
      <c r="F41" t="s">
        <v>2</v>
      </c>
    </row>
    <row r="42" spans="1:9" x14ac:dyDescent="0.3">
      <c r="A42" t="s">
        <v>22</v>
      </c>
      <c r="G42" s="3">
        <f>10*LOG10(10^(Leq_b/10)+10^(Leq_tot/10))</f>
        <v>66.75880658248316</v>
      </c>
      <c r="H4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7495-1C88-4644-98BB-76E0EE77ECC9}">
  <dimension ref="A1:L27"/>
  <sheetViews>
    <sheetView zoomScale="150" zoomScaleNormal="150" workbookViewId="0"/>
  </sheetViews>
  <sheetFormatPr defaultRowHeight="14.4" x14ac:dyDescent="0.3"/>
  <sheetData>
    <row r="1" spans="1:5" x14ac:dyDescent="0.3">
      <c r="A1" s="2" t="s">
        <v>23</v>
      </c>
    </row>
    <row r="3" spans="1:5" x14ac:dyDescent="0.3">
      <c r="A3" t="s">
        <v>24</v>
      </c>
      <c r="B3" t="s">
        <v>25</v>
      </c>
      <c r="C3" t="s">
        <v>27</v>
      </c>
      <c r="D3" t="s">
        <v>30</v>
      </c>
      <c r="E3" t="s">
        <v>27</v>
      </c>
    </row>
    <row r="4" spans="1:5" x14ac:dyDescent="0.3">
      <c r="A4" s="4">
        <v>6</v>
      </c>
      <c r="B4">
        <v>54</v>
      </c>
      <c r="C4">
        <f>10^(B4/10)</f>
        <v>251188.64315095844</v>
      </c>
      <c r="D4">
        <f>B4</f>
        <v>54</v>
      </c>
      <c r="E4">
        <f>10^(D4/10)</f>
        <v>251188.64315095844</v>
      </c>
    </row>
    <row r="5" spans="1:5" x14ac:dyDescent="0.3">
      <c r="A5" s="4">
        <v>7</v>
      </c>
      <c r="B5">
        <v>58</v>
      </c>
      <c r="C5">
        <f>10^(B5/10)</f>
        <v>630957.34448019415</v>
      </c>
      <c r="D5">
        <f t="shared" ref="D5:D17" si="0">B5</f>
        <v>58</v>
      </c>
      <c r="E5">
        <f>10^(D5/10)</f>
        <v>630957.34448019415</v>
      </c>
    </row>
    <row r="6" spans="1:5" x14ac:dyDescent="0.3">
      <c r="A6" s="4">
        <v>8</v>
      </c>
      <c r="B6">
        <v>67</v>
      </c>
      <c r="C6">
        <f t="shared" ref="C6:E27" si="1">10^(B6/10)</f>
        <v>5011872.3362727314</v>
      </c>
      <c r="D6">
        <f t="shared" si="0"/>
        <v>67</v>
      </c>
      <c r="E6">
        <f t="shared" si="1"/>
        <v>5011872.3362727314</v>
      </c>
    </row>
    <row r="7" spans="1:5" x14ac:dyDescent="0.3">
      <c r="A7" s="4">
        <v>9</v>
      </c>
      <c r="B7">
        <v>64</v>
      </c>
      <c r="C7">
        <f t="shared" si="1"/>
        <v>2511886.431509587</v>
      </c>
      <c r="D7">
        <f t="shared" si="0"/>
        <v>64</v>
      </c>
      <c r="E7">
        <f t="shared" si="1"/>
        <v>2511886.431509587</v>
      </c>
    </row>
    <row r="8" spans="1:5" x14ac:dyDescent="0.3">
      <c r="A8" s="4">
        <v>10</v>
      </c>
      <c r="B8">
        <v>63</v>
      </c>
      <c r="C8">
        <f t="shared" si="1"/>
        <v>1995262.31496888</v>
      </c>
      <c r="D8">
        <f t="shared" si="0"/>
        <v>63</v>
      </c>
      <c r="E8">
        <f t="shared" si="1"/>
        <v>1995262.31496888</v>
      </c>
    </row>
    <row r="9" spans="1:5" x14ac:dyDescent="0.3">
      <c r="A9" s="4">
        <v>11</v>
      </c>
      <c r="B9">
        <v>63</v>
      </c>
      <c r="C9">
        <f t="shared" si="1"/>
        <v>1995262.31496888</v>
      </c>
      <c r="D9">
        <f t="shared" si="0"/>
        <v>63</v>
      </c>
      <c r="E9">
        <f t="shared" si="1"/>
        <v>1995262.31496888</v>
      </c>
    </row>
    <row r="10" spans="1:5" x14ac:dyDescent="0.3">
      <c r="A10" s="4">
        <v>12</v>
      </c>
      <c r="B10">
        <v>63</v>
      </c>
      <c r="C10">
        <f t="shared" si="1"/>
        <v>1995262.31496888</v>
      </c>
      <c r="D10">
        <f t="shared" si="0"/>
        <v>63</v>
      </c>
      <c r="E10">
        <f t="shared" si="1"/>
        <v>1995262.31496888</v>
      </c>
    </row>
    <row r="11" spans="1:5" x14ac:dyDescent="0.3">
      <c r="A11" s="4">
        <v>13</v>
      </c>
      <c r="B11">
        <v>62</v>
      </c>
      <c r="C11">
        <f t="shared" si="1"/>
        <v>1584893.1924611153</v>
      </c>
      <c r="D11">
        <f t="shared" si="0"/>
        <v>62</v>
      </c>
      <c r="E11">
        <f t="shared" si="1"/>
        <v>1584893.1924611153</v>
      </c>
    </row>
    <row r="12" spans="1:5" x14ac:dyDescent="0.3">
      <c r="A12" s="4">
        <v>14</v>
      </c>
      <c r="B12">
        <v>61</v>
      </c>
      <c r="C12">
        <f t="shared" si="1"/>
        <v>1258925.4117941677</v>
      </c>
      <c r="D12">
        <f t="shared" si="0"/>
        <v>61</v>
      </c>
      <c r="E12">
        <f t="shared" si="1"/>
        <v>1258925.4117941677</v>
      </c>
    </row>
    <row r="13" spans="1:5" x14ac:dyDescent="0.3">
      <c r="A13" s="4">
        <v>15</v>
      </c>
      <c r="B13">
        <v>64</v>
      </c>
      <c r="C13">
        <f t="shared" si="1"/>
        <v>2511886.431509587</v>
      </c>
      <c r="D13">
        <f t="shared" si="0"/>
        <v>64</v>
      </c>
      <c r="E13">
        <f t="shared" si="1"/>
        <v>2511886.431509587</v>
      </c>
    </row>
    <row r="14" spans="1:5" x14ac:dyDescent="0.3">
      <c r="A14" s="4">
        <v>16</v>
      </c>
      <c r="B14">
        <v>63</v>
      </c>
      <c r="C14">
        <f t="shared" si="1"/>
        <v>1995262.31496888</v>
      </c>
      <c r="D14">
        <f t="shared" si="0"/>
        <v>63</v>
      </c>
      <c r="E14">
        <f t="shared" si="1"/>
        <v>1995262.31496888</v>
      </c>
    </row>
    <row r="15" spans="1:5" x14ac:dyDescent="0.3">
      <c r="A15" s="4">
        <v>17</v>
      </c>
      <c r="B15">
        <v>61</v>
      </c>
      <c r="C15">
        <f t="shared" si="1"/>
        <v>1258925.4117941677</v>
      </c>
      <c r="D15">
        <f t="shared" si="0"/>
        <v>61</v>
      </c>
      <c r="E15">
        <f t="shared" si="1"/>
        <v>1258925.4117941677</v>
      </c>
    </row>
    <row r="16" spans="1:5" x14ac:dyDescent="0.3">
      <c r="A16" s="4">
        <v>18</v>
      </c>
      <c r="B16">
        <v>69</v>
      </c>
      <c r="C16">
        <f t="shared" si="1"/>
        <v>7943282.3472428275</v>
      </c>
      <c r="D16">
        <f t="shared" si="0"/>
        <v>69</v>
      </c>
      <c r="E16">
        <f t="shared" si="1"/>
        <v>7943282.3472428275</v>
      </c>
    </row>
    <row r="17" spans="1:12" x14ac:dyDescent="0.3">
      <c r="A17" s="4">
        <v>19</v>
      </c>
      <c r="B17">
        <v>66</v>
      </c>
      <c r="C17">
        <f t="shared" si="1"/>
        <v>3981071.705534976</v>
      </c>
      <c r="D17">
        <f t="shared" si="0"/>
        <v>66</v>
      </c>
      <c r="E17">
        <f t="shared" si="1"/>
        <v>3981071.705534976</v>
      </c>
    </row>
    <row r="18" spans="1:12" x14ac:dyDescent="0.3">
      <c r="A18" s="7">
        <v>20</v>
      </c>
      <c r="B18">
        <v>62</v>
      </c>
      <c r="C18">
        <f t="shared" si="1"/>
        <v>1584893.1924611153</v>
      </c>
      <c r="D18">
        <f>B18+5</f>
        <v>67</v>
      </c>
      <c r="E18">
        <f t="shared" si="1"/>
        <v>5011872.3362727314</v>
      </c>
    </row>
    <row r="19" spans="1:12" x14ac:dyDescent="0.3">
      <c r="A19" s="7">
        <v>21</v>
      </c>
      <c r="B19">
        <v>60</v>
      </c>
      <c r="C19">
        <f t="shared" si="1"/>
        <v>1000000</v>
      </c>
      <c r="D19">
        <f>B19+5</f>
        <v>65</v>
      </c>
      <c r="E19">
        <f t="shared" si="1"/>
        <v>3162277.6601683851</v>
      </c>
    </row>
    <row r="20" spans="1:12" x14ac:dyDescent="0.3">
      <c r="A20" s="5">
        <v>22</v>
      </c>
      <c r="B20">
        <v>56</v>
      </c>
      <c r="C20">
        <f t="shared" si="1"/>
        <v>398107.17055349716</v>
      </c>
      <c r="D20">
        <f>B20+10</f>
        <v>66</v>
      </c>
      <c r="E20">
        <f t="shared" si="1"/>
        <v>3981071.705534976</v>
      </c>
    </row>
    <row r="21" spans="1:12" x14ac:dyDescent="0.3">
      <c r="A21" s="5">
        <v>23</v>
      </c>
      <c r="B21">
        <v>54</v>
      </c>
      <c r="C21">
        <f t="shared" si="1"/>
        <v>251188.64315095844</v>
      </c>
      <c r="D21">
        <f t="shared" ref="D21:D27" si="2">B21+10</f>
        <v>64</v>
      </c>
      <c r="E21">
        <f t="shared" si="1"/>
        <v>2511886.431509587</v>
      </c>
      <c r="F21" t="s">
        <v>26</v>
      </c>
    </row>
    <row r="22" spans="1:12" x14ac:dyDescent="0.3">
      <c r="A22" s="5">
        <v>24</v>
      </c>
      <c r="B22">
        <v>52</v>
      </c>
      <c r="C22">
        <f t="shared" si="1"/>
        <v>158489.31924611164</v>
      </c>
      <c r="D22">
        <f t="shared" si="2"/>
        <v>62</v>
      </c>
      <c r="E22">
        <f t="shared" si="1"/>
        <v>1584893.1924611153</v>
      </c>
      <c r="F22" t="s">
        <v>28</v>
      </c>
      <c r="K22" s="6">
        <f>10*LOG10(AVERAGE(C4:C19))</f>
        <v>63.700367109863542</v>
      </c>
      <c r="L22" s="2" t="s">
        <v>2</v>
      </c>
    </row>
    <row r="23" spans="1:12" x14ac:dyDescent="0.3">
      <c r="A23" s="5">
        <v>1</v>
      </c>
      <c r="B23">
        <v>49</v>
      </c>
      <c r="C23">
        <f t="shared" si="1"/>
        <v>79432.823472428237</v>
      </c>
      <c r="D23">
        <f t="shared" si="2"/>
        <v>59</v>
      </c>
      <c r="E23">
        <f t="shared" si="1"/>
        <v>794328.23472428333</v>
      </c>
      <c r="F23" t="s">
        <v>29</v>
      </c>
      <c r="K23" s="6">
        <f>10*LOG10(AVERAGE(C20:C27))</f>
        <v>51.119325543345091</v>
      </c>
      <c r="L23" s="2" t="s">
        <v>2</v>
      </c>
    </row>
    <row r="24" spans="1:12" x14ac:dyDescent="0.3">
      <c r="A24" s="5">
        <v>2</v>
      </c>
      <c r="B24">
        <v>46</v>
      </c>
      <c r="C24">
        <f t="shared" si="1"/>
        <v>39810.717055349742</v>
      </c>
      <c r="D24">
        <f t="shared" si="2"/>
        <v>56</v>
      </c>
      <c r="E24">
        <f t="shared" si="1"/>
        <v>398107.17055349716</v>
      </c>
      <c r="F24" t="s">
        <v>31</v>
      </c>
      <c r="K24" s="6">
        <f>10*LOG10(AVERAGE(E4:E27))</f>
        <v>63.477531036825035</v>
      </c>
      <c r="L24" s="2" t="s">
        <v>2</v>
      </c>
    </row>
    <row r="25" spans="1:12" x14ac:dyDescent="0.3">
      <c r="A25" s="5">
        <v>3</v>
      </c>
      <c r="B25">
        <v>44</v>
      </c>
      <c r="C25">
        <f t="shared" si="1"/>
        <v>25118.86431509586</v>
      </c>
      <c r="D25">
        <f t="shared" si="2"/>
        <v>54</v>
      </c>
      <c r="E25">
        <f t="shared" si="1"/>
        <v>251188.64315095844</v>
      </c>
    </row>
    <row r="26" spans="1:12" x14ac:dyDescent="0.3">
      <c r="A26" s="5">
        <v>4</v>
      </c>
      <c r="B26">
        <v>43</v>
      </c>
      <c r="C26">
        <f t="shared" si="1"/>
        <v>19952.623149688792</v>
      </c>
      <c r="D26">
        <f t="shared" si="2"/>
        <v>53</v>
      </c>
      <c r="E26">
        <f t="shared" si="1"/>
        <v>199526.23149688813</v>
      </c>
    </row>
    <row r="27" spans="1:12" x14ac:dyDescent="0.3">
      <c r="A27" s="5">
        <v>5</v>
      </c>
      <c r="B27">
        <v>48</v>
      </c>
      <c r="C27">
        <f t="shared" si="1"/>
        <v>63095.734448019342</v>
      </c>
      <c r="D27">
        <f t="shared" si="2"/>
        <v>58</v>
      </c>
      <c r="E27">
        <f t="shared" si="1"/>
        <v>630957.34448019415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5524-AE0F-47A2-8BA5-CEC6AA1242E3}">
  <dimension ref="A1:M32"/>
  <sheetViews>
    <sheetView zoomScale="150" zoomScaleNormal="150" workbookViewId="0">
      <selection activeCell="A33" sqref="A33"/>
    </sheetView>
  </sheetViews>
  <sheetFormatPr defaultRowHeight="14.4" x14ac:dyDescent="0.3"/>
  <cols>
    <col min="1" max="1" width="11.44140625" customWidth="1"/>
  </cols>
  <sheetData>
    <row r="1" spans="1:13" x14ac:dyDescent="0.3">
      <c r="A1" s="2" t="s">
        <v>32</v>
      </c>
    </row>
    <row r="3" spans="1:13" x14ac:dyDescent="0.3">
      <c r="H3" t="s">
        <v>45</v>
      </c>
      <c r="L3">
        <f>SQRT(d^2+(h_S-h_R)^2)</f>
        <v>50.009999000199947</v>
      </c>
      <c r="M3" t="s">
        <v>37</v>
      </c>
    </row>
    <row r="4" spans="1:13" x14ac:dyDescent="0.3">
      <c r="D4" t="s">
        <v>41</v>
      </c>
      <c r="E4">
        <v>5</v>
      </c>
      <c r="F4" t="s">
        <v>37</v>
      </c>
      <c r="H4" t="s">
        <v>48</v>
      </c>
      <c r="L4">
        <f>SQRT(d_1^2+(h_b-h_S)^2)</f>
        <v>20.223748416156685</v>
      </c>
      <c r="M4" t="s">
        <v>37</v>
      </c>
    </row>
    <row r="5" spans="1:13" x14ac:dyDescent="0.3">
      <c r="B5" s="8" t="s">
        <v>46</v>
      </c>
      <c r="H5" t="s">
        <v>49</v>
      </c>
      <c r="L5">
        <f>SQRT(d_2^2+(h_b-h_R)^2)</f>
        <v>30.265491900843113</v>
      </c>
      <c r="M5" t="s">
        <v>37</v>
      </c>
    </row>
    <row r="6" spans="1:13" x14ac:dyDescent="0.3">
      <c r="E6" s="8" t="s">
        <v>47</v>
      </c>
      <c r="H6" t="s">
        <v>50</v>
      </c>
      <c r="L6">
        <f>A+B-rr</f>
        <v>0.47924131679985038</v>
      </c>
      <c r="M6" t="s">
        <v>37</v>
      </c>
    </row>
    <row r="7" spans="1:13" x14ac:dyDescent="0.3">
      <c r="A7" s="1" t="s">
        <v>33</v>
      </c>
      <c r="D7" s="1" t="s">
        <v>44</v>
      </c>
      <c r="H7" t="s">
        <v>51</v>
      </c>
    </row>
    <row r="8" spans="1:13" x14ac:dyDescent="0.3">
      <c r="B8" t="s">
        <v>42</v>
      </c>
      <c r="C8" s="9">
        <v>2</v>
      </c>
      <c r="E8" t="s">
        <v>43</v>
      </c>
      <c r="F8" s="9">
        <v>1</v>
      </c>
      <c r="G8" s="1" t="s">
        <v>34</v>
      </c>
      <c r="H8" t="s">
        <v>52</v>
      </c>
      <c r="I8">
        <v>340</v>
      </c>
      <c r="J8" t="s">
        <v>53</v>
      </c>
    </row>
    <row r="10" spans="1:13" x14ac:dyDescent="0.3">
      <c r="J10" t="s">
        <v>56</v>
      </c>
    </row>
    <row r="11" spans="1:13" x14ac:dyDescent="0.3">
      <c r="A11" t="s">
        <v>38</v>
      </c>
      <c r="B11">
        <v>20</v>
      </c>
      <c r="C11" s="8" t="s">
        <v>39</v>
      </c>
      <c r="D11">
        <v>50</v>
      </c>
      <c r="E11" t="s">
        <v>37</v>
      </c>
      <c r="F11" t="s">
        <v>40</v>
      </c>
      <c r="G11">
        <v>30</v>
      </c>
      <c r="H11" t="s">
        <v>37</v>
      </c>
    </row>
    <row r="12" spans="1:13" x14ac:dyDescent="0.3">
      <c r="J12" t="s">
        <v>58</v>
      </c>
    </row>
    <row r="13" spans="1:13" x14ac:dyDescent="0.3">
      <c r="A13" t="s">
        <v>35</v>
      </c>
      <c r="B13">
        <v>125</v>
      </c>
      <c r="C13">
        <v>250</v>
      </c>
      <c r="D13">
        <v>500</v>
      </c>
      <c r="E13">
        <v>1000</v>
      </c>
      <c r="F13">
        <v>2000</v>
      </c>
      <c r="G13">
        <v>4000</v>
      </c>
      <c r="J13" t="s">
        <v>59</v>
      </c>
    </row>
    <row r="14" spans="1:13" x14ac:dyDescent="0.3">
      <c r="A14" t="s">
        <v>36</v>
      </c>
      <c r="B14">
        <v>84</v>
      </c>
      <c r="C14">
        <v>83</v>
      </c>
      <c r="D14">
        <v>80</v>
      </c>
      <c r="E14">
        <v>77</v>
      </c>
      <c r="F14">
        <v>78</v>
      </c>
      <c r="G14">
        <v>75</v>
      </c>
    </row>
    <row r="15" spans="1:13" x14ac:dyDescent="0.3">
      <c r="A15" t="s">
        <v>54</v>
      </c>
      <c r="B15">
        <f>2*Delta*B13/c0</f>
        <v>0.35238332117636056</v>
      </c>
      <c r="C15">
        <f>2*Delta*C13/c0</f>
        <v>0.70476664235272113</v>
      </c>
      <c r="D15">
        <f>2*Delta*D13/c0</f>
        <v>1.4095332847054423</v>
      </c>
      <c r="E15">
        <f>2*Delta*E13/c0</f>
        <v>2.8190665694108845</v>
      </c>
      <c r="F15">
        <f>2*Delta*F13/c0</f>
        <v>5.638133138821769</v>
      </c>
      <c r="G15">
        <f>2*Delta*G13/c0</f>
        <v>11.276266277643538</v>
      </c>
    </row>
    <row r="16" spans="1:13" x14ac:dyDescent="0.3">
      <c r="A16" t="s">
        <v>55</v>
      </c>
      <c r="B16">
        <f>B14-11-20*LOG10(rr)</f>
        <v>39.018863082694978</v>
      </c>
      <c r="C16">
        <f>C14-11-20*LOG10(rr)</f>
        <v>38.018863082694978</v>
      </c>
      <c r="D16">
        <f>D14-11-20*LOG10(rr)</f>
        <v>35.018863082694978</v>
      </c>
      <c r="E16">
        <f>E14-11-20*LOG10(rr)</f>
        <v>32.018863082694978</v>
      </c>
      <c r="F16">
        <f>F14-11-20*LOG10(rr)</f>
        <v>33.018863082694978</v>
      </c>
      <c r="G16">
        <f>G14-11-20*LOG10(rr)</f>
        <v>30.018863082694978</v>
      </c>
    </row>
    <row r="17" spans="1:7" x14ac:dyDescent="0.3">
      <c r="A17" t="s">
        <v>57</v>
      </c>
      <c r="B17">
        <f>10*LOG10(3+20*B15)</f>
        <v>10.020652083172648</v>
      </c>
      <c r="C17">
        <f t="shared" ref="C17:G17" si="0">10*LOG10(3+20*C15)</f>
        <v>12.328775609519646</v>
      </c>
      <c r="D17">
        <f t="shared" si="0"/>
        <v>14.940246438880484</v>
      </c>
      <c r="E17">
        <f t="shared" si="0"/>
        <v>17.736499306812803</v>
      </c>
      <c r="F17">
        <f t="shared" si="0"/>
        <v>20.635685078813005</v>
      </c>
      <c r="G17">
        <f t="shared" si="0"/>
        <v>23.589343363025463</v>
      </c>
    </row>
    <row r="18" spans="1:7" x14ac:dyDescent="0.3">
      <c r="A18" t="s">
        <v>60</v>
      </c>
      <c r="B18">
        <f>B16-B17</f>
        <v>28.998210999522328</v>
      </c>
      <c r="C18">
        <f t="shared" ref="C18:G18" si="1">C16-C17</f>
        <v>25.690087473175332</v>
      </c>
      <c r="D18">
        <f t="shared" si="1"/>
        <v>20.078616643814492</v>
      </c>
      <c r="E18">
        <f t="shared" si="1"/>
        <v>14.282363775882175</v>
      </c>
      <c r="F18">
        <f t="shared" si="1"/>
        <v>12.383178003881973</v>
      </c>
      <c r="G18">
        <f t="shared" si="1"/>
        <v>6.4295197196695142</v>
      </c>
    </row>
    <row r="20" spans="1:7" x14ac:dyDescent="0.3">
      <c r="A20" t="s">
        <v>61</v>
      </c>
    </row>
    <row r="21" spans="1:7" x14ac:dyDescent="0.3">
      <c r="A21" t="s">
        <v>62</v>
      </c>
      <c r="B21">
        <v>-16.100000000000001</v>
      </c>
      <c r="C21">
        <v>-8.6</v>
      </c>
      <c r="D21">
        <v>-3.2</v>
      </c>
      <c r="E21">
        <v>0</v>
      </c>
      <c r="F21">
        <v>1.2</v>
      </c>
      <c r="G21">
        <v>1</v>
      </c>
    </row>
    <row r="22" spans="1:7" x14ac:dyDescent="0.3">
      <c r="A22" t="s">
        <v>63</v>
      </c>
      <c r="B22">
        <f>B16+B21</f>
        <v>22.918863082694976</v>
      </c>
      <c r="C22">
        <f t="shared" ref="C22:G22" si="2">C16+C21</f>
        <v>29.418863082694976</v>
      </c>
      <c r="D22">
        <f t="shared" si="2"/>
        <v>31.818863082694978</v>
      </c>
      <c r="E22">
        <f t="shared" si="2"/>
        <v>32.018863082694978</v>
      </c>
      <c r="F22">
        <f t="shared" si="2"/>
        <v>34.21886308269498</v>
      </c>
      <c r="G22">
        <f t="shared" si="2"/>
        <v>31.018863082694978</v>
      </c>
    </row>
    <row r="23" spans="1:7" x14ac:dyDescent="0.3">
      <c r="A23" s="10" t="s">
        <v>64</v>
      </c>
      <c r="B23">
        <f>10^(B22/10)</f>
        <v>195.83319446959089</v>
      </c>
      <c r="C23">
        <f t="shared" ref="C23:G23" si="3">10^(C22/10)</f>
        <v>874.75474768074992</v>
      </c>
      <c r="D23">
        <f t="shared" si="3"/>
        <v>1520.1495254720585</v>
      </c>
      <c r="E23">
        <f t="shared" si="3"/>
        <v>1591.7919654278203</v>
      </c>
      <c r="F23">
        <f t="shared" si="3"/>
        <v>2641.7171051883142</v>
      </c>
      <c r="G23">
        <f t="shared" si="3"/>
        <v>1264.405301946575</v>
      </c>
    </row>
    <row r="24" spans="1:7" x14ac:dyDescent="0.3">
      <c r="A24" t="s">
        <v>65</v>
      </c>
      <c r="F24" s="11">
        <f>10*LOG10(SUM(B23:G23))</f>
        <v>39.078761424826055</v>
      </c>
      <c r="G24" s="3" t="s">
        <v>2</v>
      </c>
    </row>
    <row r="26" spans="1:7" x14ac:dyDescent="0.3">
      <c r="A26" t="s">
        <v>66</v>
      </c>
      <c r="B26">
        <f>B18+B21</f>
        <v>12.898210999522327</v>
      </c>
      <c r="C26">
        <f t="shared" ref="C26:G26" si="4">C18+C21</f>
        <v>17.090087473175331</v>
      </c>
      <c r="D26">
        <f t="shared" si="4"/>
        <v>16.878616643814492</v>
      </c>
      <c r="E26">
        <f t="shared" si="4"/>
        <v>14.282363775882175</v>
      </c>
      <c r="F26">
        <f t="shared" si="4"/>
        <v>13.583178003881972</v>
      </c>
      <c r="G26">
        <f t="shared" si="4"/>
        <v>7.4295197196695142</v>
      </c>
    </row>
    <row r="27" spans="1:7" x14ac:dyDescent="0.3">
      <c r="A27" s="10" t="s">
        <v>64</v>
      </c>
      <c r="B27">
        <f>10^(B26/10)</f>
        <v>19.49041560645718</v>
      </c>
      <c r="C27">
        <f t="shared" ref="C27" si="5">10^(C26/10)</f>
        <v>51.169214165459934</v>
      </c>
      <c r="D27">
        <f t="shared" ref="D27" si="6">10^(D26/10)</f>
        <v>48.737322261101212</v>
      </c>
      <c r="E27">
        <f t="shared" ref="E27" si="7">10^(E26/10)</f>
        <v>26.806269381552784</v>
      </c>
      <c r="F27">
        <f t="shared" ref="F27" si="8">10^(F26/10)</f>
        <v>22.820113513543514</v>
      </c>
      <c r="G27">
        <f t="shared" ref="G27" si="9">10^(G26/10)</f>
        <v>5.5328891836718794</v>
      </c>
    </row>
    <row r="28" spans="1:7" x14ac:dyDescent="0.3">
      <c r="A28" t="s">
        <v>67</v>
      </c>
      <c r="F28" s="11">
        <f>10*LOG10(SUM(B27:G27))</f>
        <v>22.419353389663602</v>
      </c>
      <c r="G28" s="3" t="s">
        <v>2</v>
      </c>
    </row>
    <row r="29" spans="1:7" x14ac:dyDescent="0.3">
      <c r="D29" t="s">
        <v>68</v>
      </c>
      <c r="F29" s="11">
        <f>F24-F28</f>
        <v>16.659408035162453</v>
      </c>
      <c r="G29" s="3" t="s">
        <v>2</v>
      </c>
    </row>
    <row r="31" spans="1:7" x14ac:dyDescent="0.3">
      <c r="A31" t="s">
        <v>69</v>
      </c>
    </row>
    <row r="32" spans="1:7" x14ac:dyDescent="0.3">
      <c r="A32" t="s">
        <v>70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03B5-A923-43A7-A653-8D56956FFD3E}">
  <dimension ref="A1:O10"/>
  <sheetViews>
    <sheetView topLeftCell="A5" zoomScale="150" zoomScaleNormal="150" workbookViewId="0">
      <selection activeCell="C4" sqref="C4"/>
    </sheetView>
  </sheetViews>
  <sheetFormatPr defaultRowHeight="14.4" x14ac:dyDescent="0.3"/>
  <sheetData>
    <row r="1" spans="1:15" x14ac:dyDescent="0.3">
      <c r="A1" s="2" t="s">
        <v>71</v>
      </c>
    </row>
    <row r="3" spans="1:15" x14ac:dyDescent="0.3">
      <c r="A3" t="s">
        <v>72</v>
      </c>
      <c r="B3">
        <v>4500</v>
      </c>
      <c r="C3" t="s">
        <v>73</v>
      </c>
      <c r="D3" t="s">
        <v>75</v>
      </c>
      <c r="E3">
        <v>77</v>
      </c>
      <c r="F3" t="s">
        <v>2</v>
      </c>
      <c r="G3" t="s">
        <v>78</v>
      </c>
      <c r="H3">
        <v>7.5</v>
      </c>
      <c r="I3" t="s">
        <v>37</v>
      </c>
      <c r="J3" t="s">
        <v>81</v>
      </c>
      <c r="N3">
        <f>SEL_L+10*LOG10(N_L)</f>
        <v>113.53212513775344</v>
      </c>
      <c r="O3" t="s">
        <v>2</v>
      </c>
    </row>
    <row r="4" spans="1:15" x14ac:dyDescent="0.3">
      <c r="A4" t="s">
        <v>74</v>
      </c>
      <c r="B4">
        <v>750</v>
      </c>
      <c r="C4" t="s">
        <v>73</v>
      </c>
      <c r="D4" t="s">
        <v>76</v>
      </c>
      <c r="E4">
        <v>84</v>
      </c>
      <c r="F4" t="s">
        <v>2</v>
      </c>
      <c r="J4" t="s">
        <v>80</v>
      </c>
      <c r="N4">
        <f>SEL_H+10*LOG10(N_H)</f>
        <v>112.750612633917</v>
      </c>
      <c r="O4" t="s">
        <v>2</v>
      </c>
    </row>
    <row r="6" spans="1:15" x14ac:dyDescent="0.3">
      <c r="A6" t="s">
        <v>77</v>
      </c>
      <c r="D6">
        <v>50</v>
      </c>
      <c r="E6" t="s">
        <v>37</v>
      </c>
    </row>
    <row r="8" spans="1:15" x14ac:dyDescent="0.3">
      <c r="A8" t="s">
        <v>79</v>
      </c>
    </row>
    <row r="9" spans="1:15" x14ac:dyDescent="0.3">
      <c r="A9" t="s">
        <v>82</v>
      </c>
      <c r="I9">
        <f>10*LOG10(10^(N3/10)+10^(N4/10))</f>
        <v>116.16922431244333</v>
      </c>
      <c r="J9" t="s">
        <v>2</v>
      </c>
    </row>
    <row r="10" spans="1:15" x14ac:dyDescent="0.3">
      <c r="A10" t="s">
        <v>83</v>
      </c>
      <c r="I10" s="2">
        <f>SEL_tot_7.5m-10*LOG10(3600)+10*LOG10(r0/rrr)</f>
        <v>72.36711189532727</v>
      </c>
      <c r="J10" s="2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63E2E-5786-4246-AC49-3FF9FE2573F4}">
  <dimension ref="A1:O257"/>
  <sheetViews>
    <sheetView zoomScale="150" zoomScaleNormal="150" workbookViewId="0"/>
  </sheetViews>
  <sheetFormatPr defaultRowHeight="14.4" x14ac:dyDescent="0.3"/>
  <cols>
    <col min="5" max="5" width="12.77734375" customWidth="1"/>
  </cols>
  <sheetData>
    <row r="1" spans="1:15" x14ac:dyDescent="0.3">
      <c r="A1" s="2" t="s">
        <v>84</v>
      </c>
    </row>
    <row r="10" spans="1:15" x14ac:dyDescent="0.3">
      <c r="A10" t="s">
        <v>85</v>
      </c>
    </row>
    <row r="12" spans="1:15" x14ac:dyDescent="0.3">
      <c r="A12" t="s">
        <v>86</v>
      </c>
      <c r="B12">
        <v>111</v>
      </c>
      <c r="C12" t="s">
        <v>2</v>
      </c>
      <c r="F12" t="s">
        <v>90</v>
      </c>
    </row>
    <row r="13" spans="1:15" x14ac:dyDescent="0.3">
      <c r="A13" t="s">
        <v>87</v>
      </c>
      <c r="B13">
        <v>50</v>
      </c>
      <c r="C13" t="s">
        <v>37</v>
      </c>
      <c r="F13" t="s">
        <v>91</v>
      </c>
    </row>
    <row r="14" spans="1:15" x14ac:dyDescent="0.3">
      <c r="A14" t="s">
        <v>88</v>
      </c>
      <c r="B14">
        <v>60</v>
      </c>
      <c r="C14" t="s">
        <v>89</v>
      </c>
      <c r="D14">
        <f>B14*1000/3600</f>
        <v>16.666666666666668</v>
      </c>
      <c r="E14" t="s">
        <v>53</v>
      </c>
      <c r="F14" t="s">
        <v>95</v>
      </c>
    </row>
    <row r="15" spans="1:15" x14ac:dyDescent="0.3">
      <c r="F15" t="s">
        <v>96</v>
      </c>
      <c r="J15">
        <f>10*LOG10(AVERAGE(E17:E257))</f>
        <v>51.873771038726765</v>
      </c>
      <c r="K15" t="s">
        <v>2</v>
      </c>
      <c r="M15">
        <v>53.813663058830976</v>
      </c>
      <c r="N15" t="s">
        <v>2</v>
      </c>
      <c r="O15" t="s">
        <v>99</v>
      </c>
    </row>
    <row r="16" spans="1:15" x14ac:dyDescent="0.3">
      <c r="A16" t="s">
        <v>3</v>
      </c>
      <c r="B16" t="s">
        <v>92</v>
      </c>
      <c r="C16" t="s">
        <v>93</v>
      </c>
      <c r="D16" t="s">
        <v>94</v>
      </c>
      <c r="E16" s="10" t="s">
        <v>97</v>
      </c>
      <c r="F16" t="s">
        <v>98</v>
      </c>
      <c r="J16">
        <f>J15+10*LOG10(240)</f>
        <v>75.675883455842822</v>
      </c>
      <c r="K16" t="s">
        <v>2</v>
      </c>
      <c r="M16">
        <v>77.615775475947032</v>
      </c>
      <c r="N16" t="s">
        <v>2</v>
      </c>
      <c r="O16" t="s">
        <v>99</v>
      </c>
    </row>
    <row r="17" spans="1:5" x14ac:dyDescent="0.3">
      <c r="A17">
        <v>-120</v>
      </c>
      <c r="B17">
        <f>A17*V</f>
        <v>-2000.0000000000002</v>
      </c>
      <c r="C17">
        <f>SQRT(dd^2+B17^2)</f>
        <v>2000.624902374256</v>
      </c>
      <c r="D17">
        <f>Lw-11-20*LOG10(C17)</f>
        <v>33.97668659408663</v>
      </c>
      <c r="E17">
        <f>10^(D17/10)</f>
        <v>2498.4384759525337</v>
      </c>
    </row>
    <row r="18" spans="1:5" x14ac:dyDescent="0.3">
      <c r="A18">
        <v>-119</v>
      </c>
      <c r="B18">
        <f>A18*V</f>
        <v>-1983.3333333333335</v>
      </c>
      <c r="C18">
        <f>SQRT(dd^2+B18^2)</f>
        <v>1983.9634853270641</v>
      </c>
      <c r="D18">
        <f>Lw-11-20*LOG10(C18)</f>
        <v>34.049326505198266</v>
      </c>
      <c r="E18">
        <f t="shared" ref="E18:E81" si="0">10^(D18/10)</f>
        <v>2540.578687367678</v>
      </c>
    </row>
    <row r="19" spans="1:5" x14ac:dyDescent="0.3">
      <c r="A19">
        <v>-118</v>
      </c>
      <c r="B19">
        <f>A19*V</f>
        <v>-1966.6666666666667</v>
      </c>
      <c r="C19">
        <f>SQRT(dd^2+B19^2)</f>
        <v>1967.3021572137254</v>
      </c>
      <c r="D19">
        <f>Lw-11-20*LOG10(C19)</f>
        <v>34.122578636563375</v>
      </c>
      <c r="E19">
        <f t="shared" si="0"/>
        <v>2583.793870666761</v>
      </c>
    </row>
    <row r="20" spans="1:5" x14ac:dyDescent="0.3">
      <c r="A20">
        <v>-117</v>
      </c>
      <c r="B20">
        <f>A20*V</f>
        <v>-1950.0000000000002</v>
      </c>
      <c r="C20">
        <f>SQRT(dd^2+B20^2)</f>
        <v>1950.6409203131161</v>
      </c>
      <c r="D20">
        <f>Lw-11-20*LOG10(C20)</f>
        <v>34.196453388934088</v>
      </c>
      <c r="E20">
        <f t="shared" si="0"/>
        <v>2628.1208935611094</v>
      </c>
    </row>
    <row r="21" spans="1:5" x14ac:dyDescent="0.3">
      <c r="A21">
        <v>-116</v>
      </c>
      <c r="B21">
        <f>A21*V</f>
        <v>-1933.3333333333335</v>
      </c>
      <c r="C21">
        <f>SQRT(dd^2+B21^2)</f>
        <v>1933.9797769826287</v>
      </c>
      <c r="D21">
        <f>Lw-11-20*LOG10(C21)</f>
        <v>34.270961430197588</v>
      </c>
      <c r="E21">
        <f t="shared" si="0"/>
        <v>2673.5982176011967</v>
      </c>
    </row>
    <row r="22" spans="1:5" x14ac:dyDescent="0.3">
      <c r="A22">
        <v>-115</v>
      </c>
      <c r="B22">
        <f>A22*V</f>
        <v>-1916.6666666666667</v>
      </c>
      <c r="C22">
        <f>SQRT(dd^2+B22^2)</f>
        <v>1917.3187296615843</v>
      </c>
      <c r="D22">
        <f>Lw-11-20*LOG10(C22)</f>
        <v>34.346113704597101</v>
      </c>
      <c r="E22">
        <f t="shared" si="0"/>
        <v>2720.2659815626416</v>
      </c>
    </row>
    <row r="23" spans="1:5" x14ac:dyDescent="0.3">
      <c r="A23">
        <v>-114</v>
      </c>
      <c r="B23">
        <f>A23*V</f>
        <v>-1900.0000000000002</v>
      </c>
      <c r="C23">
        <f>SQRT(dd^2+B23^2)</f>
        <v>1900.6577808748216</v>
      </c>
      <c r="D23">
        <f>Lw-11-20*LOG10(C23)</f>
        <v>34.421921442353948</v>
      </c>
      <c r="E23">
        <f t="shared" si="0"/>
        <v>2768.1660899653939</v>
      </c>
    </row>
    <row r="24" spans="1:5" x14ac:dyDescent="0.3">
      <c r="A24">
        <v>-113</v>
      </c>
      <c r="B24">
        <f>A24*V</f>
        <v>-1883.3333333333335</v>
      </c>
      <c r="C24">
        <f>SQRT(dd^2+B24^2)</f>
        <v>1883.9969332364756</v>
      </c>
      <c r="D24">
        <f>Lw-11-20*LOG10(C24)</f>
        <v>34.498396169711668</v>
      </c>
      <c r="E24">
        <f t="shared" si="0"/>
        <v>2817.3423070903186</v>
      </c>
    </row>
    <row r="25" spans="1:5" x14ac:dyDescent="0.3">
      <c r="A25">
        <v>-112</v>
      </c>
      <c r="B25">
        <f>A25*V</f>
        <v>-1866.6666666666667</v>
      </c>
      <c r="C25">
        <f>SQRT(dd^2+B25^2)</f>
        <v>1867.3361894539623</v>
      </c>
      <c r="D25">
        <f>Lw-11-20*LOG10(C25)</f>
        <v>34.5755497194247</v>
      </c>
      <c r="E25">
        <f t="shared" si="0"/>
        <v>2867.840356886808</v>
      </c>
    </row>
    <row r="26" spans="1:5" x14ac:dyDescent="0.3">
      <c r="A26">
        <v>-111</v>
      </c>
      <c r="B26">
        <f>A26*V</f>
        <v>-1850.0000000000002</v>
      </c>
      <c r="C26">
        <f>SQRT(dd^2+B26^2)</f>
        <v>1850.6755523321749</v>
      </c>
      <c r="D26">
        <f>Lw-11-20*LOG10(C26)</f>
        <v>34.65339424171556</v>
      </c>
      <c r="E26">
        <f t="shared" si="0"/>
        <v>2919.7080291970833</v>
      </c>
    </row>
    <row r="27" spans="1:5" x14ac:dyDescent="0.3">
      <c r="A27">
        <v>-110</v>
      </c>
      <c r="B27">
        <f>A27*V</f>
        <v>-1833.3333333333335</v>
      </c>
      <c r="C27">
        <f>SQRT(dd^2+B27^2)</f>
        <v>1834.0150247779084</v>
      </c>
      <c r="D27">
        <f>Lw-11-20*LOG10(C27)</f>
        <v>34.731942215725525</v>
      </c>
      <c r="E27">
        <f t="shared" si="0"/>
        <v>2972.9952927574554</v>
      </c>
    </row>
    <row r="28" spans="1:5" x14ac:dyDescent="0.3">
      <c r="A28">
        <v>-109</v>
      </c>
      <c r="B28">
        <f>A28*V</f>
        <v>-1816.6666666666667</v>
      </c>
      <c r="C28">
        <f>SQRT(dd^2+B28^2)</f>
        <v>1817.3546098045306</v>
      </c>
      <c r="D28">
        <f>Lw-11-20*LOG10(C28)</f>
        <v>34.811206461485952</v>
      </c>
      <c r="E28">
        <f t="shared" si="0"/>
        <v>3027.7544154751872</v>
      </c>
    </row>
    <row r="29" spans="1:5" x14ac:dyDescent="0.3">
      <c r="A29">
        <v>-108</v>
      </c>
      <c r="B29">
        <f>A29*V</f>
        <v>-1800.0000000000002</v>
      </c>
      <c r="C29">
        <f>SQRT(dd^2+B29^2)</f>
        <v>1800.694310536911</v>
      </c>
      <c r="D29">
        <f>Lw-11-20*LOG10(C29)</f>
        <v>34.891200152438827</v>
      </c>
      <c r="E29">
        <f t="shared" si="0"/>
        <v>3084.0400925212098</v>
      </c>
    </row>
    <row r="30" spans="1:5" x14ac:dyDescent="0.3">
      <c r="A30">
        <v>-107</v>
      </c>
      <c r="B30">
        <f>A30*V</f>
        <v>-1783.3333333333335</v>
      </c>
      <c r="C30">
        <f>SQRT(dd^2+B30^2)</f>
        <v>1784.0341302166219</v>
      </c>
      <c r="D30">
        <f>Lw-11-20*LOG10(C30)</f>
        <v>34.97193682853694</v>
      </c>
      <c r="E30">
        <f t="shared" si="0"/>
        <v>3141.9095828242312</v>
      </c>
    </row>
    <row r="31" spans="1:5" x14ac:dyDescent="0.3">
      <c r="A31">
        <v>-106</v>
      </c>
      <c r="B31">
        <f>A31*V</f>
        <v>-1766.6666666666667</v>
      </c>
      <c r="C31">
        <f>SQRT(dd^2+B31^2)</f>
        <v>1767.3740722074406</v>
      </c>
      <c r="D31">
        <f>Lw-11-20*LOG10(C31)</f>
        <v>35.053430409956363</v>
      </c>
      <c r="E31">
        <f t="shared" si="0"/>
        <v>3201.4228546020463</v>
      </c>
    </row>
    <row r="32" spans="1:5" x14ac:dyDescent="0.3">
      <c r="A32">
        <v>-105</v>
      </c>
      <c r="B32">
        <f>A32*V</f>
        <v>-1750.0000000000002</v>
      </c>
      <c r="C32">
        <f>SQRT(dd^2+B32^2)</f>
        <v>1750.7141400011599</v>
      </c>
      <c r="D32">
        <f>Lw-11-20*LOG10(C32)</f>
        <v>35.135695211455669</v>
      </c>
      <c r="E32">
        <f t="shared" si="0"/>
        <v>3262.6427406199091</v>
      </c>
    </row>
    <row r="33" spans="1:5" x14ac:dyDescent="0.3">
      <c r="A33">
        <v>-104</v>
      </c>
      <c r="B33">
        <f>A33*V</f>
        <v>-1733.3333333333335</v>
      </c>
      <c r="C33">
        <f>SQRT(dd^2+B33^2)</f>
        <v>1734.0543372237344</v>
      </c>
      <c r="D33">
        <f>Lw-11-20*LOG10(C33)</f>
        <v>35.218745957418832</v>
      </c>
      <c r="E33">
        <f t="shared" si="0"/>
        <v>3325.6351039260917</v>
      </c>
    </row>
    <row r="34" spans="1:5" x14ac:dyDescent="0.3">
      <c r="A34">
        <v>-103</v>
      </c>
      <c r="B34">
        <f>A34*V</f>
        <v>-1716.6666666666667</v>
      </c>
      <c r="C34">
        <f>SQRT(dd^2+B34^2)</f>
        <v>1717.3946676417872</v>
      </c>
      <c r="D34">
        <f>Lw-11-20*LOG10(C34)</f>
        <v>35.302597797621488</v>
      </c>
      <c r="E34">
        <f t="shared" si="0"/>
        <v>3390.4690148803893</v>
      </c>
    </row>
    <row r="35" spans="1:5" x14ac:dyDescent="0.3">
      <c r="A35">
        <v>-102</v>
      </c>
      <c r="B35">
        <f>A35*V</f>
        <v>-1700.0000000000002</v>
      </c>
      <c r="C35">
        <f>SQRT(dd^2+B35^2)</f>
        <v>1700.7351351694952</v>
      </c>
      <c r="D35">
        <f>Lw-11-20*LOG10(C35)</f>
        <v>35.38726632376212</v>
      </c>
      <c r="E35">
        <f t="shared" si="0"/>
        <v>3457.2169403630028</v>
      </c>
    </row>
    <row r="36" spans="1:5" x14ac:dyDescent="0.3">
      <c r="A36">
        <v>-101</v>
      </c>
      <c r="B36">
        <f>A36*V</f>
        <v>-1683.3333333333335</v>
      </c>
      <c r="C36">
        <f>SQRT(dd^2+B36^2)</f>
        <v>1684.0757438758837</v>
      </c>
      <c r="D36">
        <f>Lw-11-20*LOG10(C36)</f>
        <v>35.472767586803769</v>
      </c>
      <c r="E36">
        <f t="shared" si="0"/>
        <v>3525.9549461312422</v>
      </c>
    </row>
    <row r="37" spans="1:5" x14ac:dyDescent="0.3">
      <c r="A37">
        <v>-100</v>
      </c>
      <c r="B37">
        <f>A37*V</f>
        <v>-1666.6666666666667</v>
      </c>
      <c r="C37">
        <f>SQRT(dd^2+B37^2)</f>
        <v>1667.4164979925615</v>
      </c>
      <c r="D37">
        <f>Lw-11-20*LOG10(C37)</f>
        <v>35.559118115173774</v>
      </c>
      <c r="E37">
        <f t="shared" si="0"/>
        <v>3596.7629133779619</v>
      </c>
    </row>
    <row r="38" spans="1:5" x14ac:dyDescent="0.3">
      <c r="A38">
        <v>-99</v>
      </c>
      <c r="B38">
        <f>A38*V</f>
        <v>-1650.0000000000002</v>
      </c>
      <c r="C38">
        <f>SQRT(dd^2+B38^2)</f>
        <v>1650.757401921918</v>
      </c>
      <c r="D38">
        <f>Lw-11-20*LOG10(C38)</f>
        <v>35.646334933873391</v>
      </c>
      <c r="E38">
        <f t="shared" si="0"/>
        <v>3669.7247706422108</v>
      </c>
    </row>
    <row r="39" spans="1:5" x14ac:dyDescent="0.3">
      <c r="A39">
        <v>-98</v>
      </c>
      <c r="B39">
        <f>A39*V</f>
        <v>-1633.3333333333335</v>
      </c>
      <c r="C39">
        <f>SQRT(dd^2+B39^2)</f>
        <v>1634.0984602458257</v>
      </c>
      <c r="D39">
        <f>Lw-11-20*LOG10(C39)</f>
        <v>35.734435584552116</v>
      </c>
      <c r="E39">
        <f t="shared" si="0"/>
        <v>3744.9287423280985</v>
      </c>
    </row>
    <row r="40" spans="1:5" x14ac:dyDescent="0.3">
      <c r="A40">
        <v>-97</v>
      </c>
      <c r="B40">
        <f>A40*V</f>
        <v>-1616.6666666666667</v>
      </c>
      <c r="C40">
        <f>SQRT(dd^2+B40^2)</f>
        <v>1617.4396777348798</v>
      </c>
      <c r="D40">
        <f>Lw-11-20*LOG10(C40)</f>
        <v>35.823438146605838</v>
      </c>
      <c r="E40">
        <f t="shared" si="0"/>
        <v>3822.4676152049342</v>
      </c>
    </row>
    <row r="41" spans="1:5" x14ac:dyDescent="0.3">
      <c r="A41">
        <v>-96</v>
      </c>
      <c r="B41">
        <f>A41*V</f>
        <v>-1600</v>
      </c>
      <c r="C41">
        <f>SQRT(dd^2+B41^2)</f>
        <v>1600.7810593582121</v>
      </c>
      <c r="D41">
        <f>Lw-11-20*LOG10(C41)</f>
        <v>35.913361259361892</v>
      </c>
      <c r="E41">
        <f t="shared" si="0"/>
        <v>3902.4390243902444</v>
      </c>
    </row>
    <row r="42" spans="1:5" x14ac:dyDescent="0.3">
      <c r="A42">
        <v>-95</v>
      </c>
      <c r="B42">
        <f>A42*V</f>
        <v>-1583.3333333333335</v>
      </c>
      <c r="C42">
        <f>SQRT(dd^2+B42^2)</f>
        <v>1584.122610293927</v>
      </c>
      <c r="D42">
        <f>Lw-11-20*LOG10(C42)</f>
        <v>36.004224145419116</v>
      </c>
      <c r="E42">
        <f t="shared" si="0"/>
        <v>3984.9457604604786</v>
      </c>
    </row>
    <row r="43" spans="1:5" x14ac:dyDescent="0.3">
      <c r="A43">
        <v>-94</v>
      </c>
      <c r="B43">
        <f>A43*V</f>
        <v>-1566.6666666666667</v>
      </c>
      <c r="C43">
        <f>SQRT(dd^2+B43^2)</f>
        <v>1567.4643359401975</v>
      </c>
      <c r="D43">
        <f>Lw-11-20*LOG10(C43)</f>
        <v>36.096046635215451</v>
      </c>
      <c r="E43">
        <f t="shared" si="0"/>
        <v>4070.0960994912434</v>
      </c>
    </row>
    <row r="44" spans="1:5" x14ac:dyDescent="0.3">
      <c r="A44">
        <v>-93</v>
      </c>
      <c r="B44">
        <f>A44*V</f>
        <v>-1550</v>
      </c>
      <c r="C44">
        <f>SQRT(dd^2+B44^2)</f>
        <v>1550.8062419270823</v>
      </c>
      <c r="D44">
        <f>Lw-11-20*LOG10(C44)</f>
        <v>36.188849192901493</v>
      </c>
      <c r="E44">
        <f t="shared" si="0"/>
        <v>4158.0041580041607</v>
      </c>
    </row>
    <row r="45" spans="1:5" x14ac:dyDescent="0.3">
      <c r="A45">
        <v>-92</v>
      </c>
      <c r="B45">
        <f>A45*V</f>
        <v>-1533.3333333333335</v>
      </c>
      <c r="C45">
        <f>SQRT(dd^2+B45^2)</f>
        <v>1534.1483341291062</v>
      </c>
      <c r="D45">
        <f>Lw-11-20*LOG10(C45)</f>
        <v>36.282652943604042</v>
      </c>
      <c r="E45">
        <f t="shared" si="0"/>
        <v>4248.7902749911545</v>
      </c>
    </row>
    <row r="46" spans="1:5" x14ac:dyDescent="0.3">
      <c r="A46">
        <v>-91</v>
      </c>
      <c r="B46">
        <f>A46*V</f>
        <v>-1516.6666666666667</v>
      </c>
      <c r="C46">
        <f>SQRT(dd^2+B46^2)</f>
        <v>1517.4906186786718</v>
      </c>
      <c r="D46">
        <f>Lw-11-20*LOG10(C46)</f>
        <v>36.377479702170135</v>
      </c>
      <c r="E46">
        <f t="shared" si="0"/>
        <v>4342.5814234016889</v>
      </c>
    </row>
    <row r="47" spans="1:5" x14ac:dyDescent="0.3">
      <c r="A47">
        <v>-90</v>
      </c>
      <c r="B47">
        <f>A47*V</f>
        <v>-1500</v>
      </c>
      <c r="C47">
        <f>SQRT(dd^2+B47^2)</f>
        <v>1500.8331019803634</v>
      </c>
      <c r="D47">
        <f>Lw-11-20*LOG10(C47)</f>
        <v>36.473352003488991</v>
      </c>
      <c r="E47">
        <f t="shared" si="0"/>
        <v>4439.5116537180911</v>
      </c>
    </row>
    <row r="48" spans="1:5" x14ac:dyDescent="0.3">
      <c r="A48">
        <v>-89</v>
      </c>
      <c r="B48">
        <f>A48*V</f>
        <v>-1483.3333333333335</v>
      </c>
      <c r="C48">
        <f>SQRT(dd^2+B48^2)</f>
        <v>1484.1757907262127</v>
      </c>
      <c r="D48">
        <f>Lw-11-20*LOG10(C48)</f>
        <v>36.570293134496836</v>
      </c>
      <c r="E48">
        <f t="shared" si="0"/>
        <v>4539.7225725094595</v>
      </c>
    </row>
    <row r="49" spans="1:5" x14ac:dyDescent="0.3">
      <c r="A49">
        <v>-88</v>
      </c>
      <c r="B49">
        <f>A49*V</f>
        <v>-1466.6666666666667</v>
      </c>
      <c r="C49">
        <f>SQRT(dd^2+B49^2)</f>
        <v>1467.5186919120013</v>
      </c>
      <c r="D49">
        <f>Lw-11-20*LOG10(C49)</f>
        <v>36.668327167977793</v>
      </c>
      <c r="E49">
        <f t="shared" si="0"/>
        <v>4643.3638591512899</v>
      </c>
    </row>
    <row r="50" spans="1:5" x14ac:dyDescent="0.3">
      <c r="A50">
        <v>-87</v>
      </c>
      <c r="B50">
        <f>A50*V</f>
        <v>-1450</v>
      </c>
      <c r="C50">
        <f>SQRT(dd^2+B50^2)</f>
        <v>1450.8618128546909</v>
      </c>
      <c r="D50">
        <f>Lw-11-20*LOG10(C50)</f>
        <v>36.767478998283131</v>
      </c>
      <c r="E50">
        <f t="shared" si="0"/>
        <v>4750.5938242280363</v>
      </c>
    </row>
    <row r="51" spans="1:5" x14ac:dyDescent="0.3">
      <c r="A51">
        <v>-86</v>
      </c>
      <c r="B51">
        <f>A51*V</f>
        <v>-1433.3333333333335</v>
      </c>
      <c r="C51">
        <f>SQRT(dd^2+B51^2)</f>
        <v>1434.2051612110608</v>
      </c>
      <c r="D51">
        <f>Lw-11-20*LOG10(C51)</f>
        <v>36.867774379100595</v>
      </c>
      <c r="E51">
        <f t="shared" si="0"/>
        <v>4861.5800135043846</v>
      </c>
    </row>
    <row r="52" spans="1:5" x14ac:dyDescent="0.3">
      <c r="A52">
        <v>-85</v>
      </c>
      <c r="B52">
        <f>A52*V</f>
        <v>-1416.6666666666667</v>
      </c>
      <c r="C52">
        <f>SQRT(dd^2+B52^2)</f>
        <v>1417.5487449976613</v>
      </c>
      <c r="D52">
        <f>Lw-11-20*LOG10(C52)</f>
        <v>36.969239963416868</v>
      </c>
      <c r="E52">
        <f t="shared" si="0"/>
        <v>4976.4998617639067</v>
      </c>
    </row>
    <row r="53" spans="1:5" x14ac:dyDescent="0.3">
      <c r="A53">
        <v>-84</v>
      </c>
      <c r="B53">
        <f>A53*V</f>
        <v>-1400</v>
      </c>
      <c r="C53">
        <f>SQRT(dd^2+B53^2)</f>
        <v>1400.89257261219</v>
      </c>
      <c r="D53">
        <f>Lw-11-20*LOG10(C53)</f>
        <v>37.071903345827096</v>
      </c>
      <c r="E53">
        <f t="shared" si="0"/>
        <v>5095.5414012738893</v>
      </c>
    </row>
    <row r="54" spans="1:5" x14ac:dyDescent="0.3">
      <c r="A54">
        <v>-83</v>
      </c>
      <c r="B54">
        <f>A54*V</f>
        <v>-1383.3333333333335</v>
      </c>
      <c r="C54">
        <f>SQRT(dd^2+B54^2)</f>
        <v>1384.2366528564078</v>
      </c>
      <c r="D54">
        <f>Lw-11-20*LOG10(C54)</f>
        <v>37.175793107359148</v>
      </c>
      <c r="E54">
        <f t="shared" si="0"/>
        <v>5218.904030153667</v>
      </c>
    </row>
    <row r="55" spans="1:5" x14ac:dyDescent="0.3">
      <c r="A55">
        <v>-82</v>
      </c>
      <c r="B55">
        <f>A55*V</f>
        <v>-1366.6666666666667</v>
      </c>
      <c r="C55">
        <f>SQRT(dd^2+B55^2)</f>
        <v>1367.5809949607292</v>
      </c>
      <c r="D55">
        <f>Lw-11-20*LOG10(C55)</f>
        <v>37.280938862993416</v>
      </c>
      <c r="E55">
        <f t="shared" si="0"/>
        <v>5346.7993465023101</v>
      </c>
    </row>
    <row r="56" spans="1:5" x14ac:dyDescent="0.3">
      <c r="A56">
        <v>-81</v>
      </c>
      <c r="B56">
        <f>A56*V</f>
        <v>-1350</v>
      </c>
      <c r="C56">
        <f>SQRT(dd^2+B56^2)</f>
        <v>1350.9256086106295</v>
      </c>
      <c r="D56">
        <f>Lw-11-20*LOG10(C56)</f>
        <v>37.387371312075068</v>
      </c>
      <c r="E56">
        <f t="shared" si="0"/>
        <v>5479.452054794524</v>
      </c>
    </row>
    <row r="57" spans="1:5" x14ac:dyDescent="0.3">
      <c r="A57">
        <v>-80</v>
      </c>
      <c r="B57">
        <f>A57*V</f>
        <v>-1333.3333333333335</v>
      </c>
      <c r="C57">
        <f>SQRT(dd^2+B57^2)</f>
        <v>1334.2705039750292</v>
      </c>
      <c r="D57">
        <f>Lw-11-20*LOG10(C57)</f>
        <v>37.495122291832203</v>
      </c>
      <c r="E57">
        <f t="shared" si="0"/>
        <v>5617.1009517865459</v>
      </c>
    </row>
    <row r="58" spans="1:5" x14ac:dyDescent="0.3">
      <c r="A58">
        <v>-79</v>
      </c>
      <c r="B58">
        <f>A58*V</f>
        <v>-1316.6666666666667</v>
      </c>
      <c r="C58">
        <f>SQRT(dd^2+B58^2)</f>
        <v>1317.6156917368248</v>
      </c>
      <c r="D58">
        <f>Lw-11-20*LOG10(C58)</f>
        <v>37.60422483423212</v>
      </c>
      <c r="E58">
        <f t="shared" si="0"/>
        <v>5760.0000000000027</v>
      </c>
    </row>
    <row r="59" spans="1:5" x14ac:dyDescent="0.3">
      <c r="A59">
        <v>-78</v>
      </c>
      <c r="B59">
        <f>A59*V</f>
        <v>-1300</v>
      </c>
      <c r="C59">
        <f>SQRT(dd^2+B59^2)</f>
        <v>1300.9611831257687</v>
      </c>
      <c r="D59">
        <f>Lw-11-20*LOG10(C59)</f>
        <v>37.714713226428181</v>
      </c>
      <c r="E59">
        <f t="shared" si="0"/>
        <v>5908.4194977843463</v>
      </c>
    </row>
    <row r="60" spans="1:5" x14ac:dyDescent="0.3">
      <c r="A60">
        <v>-77</v>
      </c>
      <c r="B60">
        <f>A60*V</f>
        <v>-1283.3333333333335</v>
      </c>
      <c r="C60">
        <f>SQRT(dd^2+B60^2)</f>
        <v>1284.3069899538991</v>
      </c>
      <c r="D60">
        <f>Lw-11-20*LOG10(C60)</f>
        <v>37.826623075072618</v>
      </c>
      <c r="E60">
        <f t="shared" si="0"/>
        <v>6062.6473560121349</v>
      </c>
    </row>
    <row r="61" spans="1:5" x14ac:dyDescent="0.3">
      <c r="A61">
        <v>-76</v>
      </c>
      <c r="B61">
        <f>A61*V</f>
        <v>-1266.6666666666667</v>
      </c>
      <c r="C61">
        <f>SQRT(dd^2+B61^2)</f>
        <v>1267.6531246537613</v>
      </c>
      <c r="D61">
        <f>Lw-11-20*LOG10(C61)</f>
        <v>37.939991374795184</v>
      </c>
      <c r="E61">
        <f t="shared" si="0"/>
        <v>6222.9904926534136</v>
      </c>
    </row>
    <row r="62" spans="1:5" x14ac:dyDescent="0.3">
      <c r="A62">
        <v>-75</v>
      </c>
      <c r="B62">
        <f>A62*V</f>
        <v>-1250</v>
      </c>
      <c r="C62">
        <f>SQRT(dd^2+B62^2)</f>
        <v>1250.9996003196804</v>
      </c>
      <c r="D62">
        <f>Lw-11-20*LOG10(C62)</f>
        <v>38.054856581175329</v>
      </c>
      <c r="E62">
        <f t="shared" si="0"/>
        <v>6389.7763578274808</v>
      </c>
    </row>
    <row r="63" spans="1:5" x14ac:dyDescent="0.3">
      <c r="A63">
        <v>-74</v>
      </c>
      <c r="B63">
        <f>A63*V</f>
        <v>-1233.3333333333335</v>
      </c>
      <c r="C63">
        <f>SQRT(dd^2+B63^2)</f>
        <v>1234.3464307523684</v>
      </c>
      <c r="D63">
        <f>Lw-11-20*LOG10(C63)</f>
        <v>38.171258688565572</v>
      </c>
      <c r="E63">
        <f t="shared" si="0"/>
        <v>6563.3546034640012</v>
      </c>
    </row>
    <row r="64" spans="1:5" x14ac:dyDescent="0.3">
      <c r="A64">
        <v>-73</v>
      </c>
      <c r="B64">
        <f>A64*V</f>
        <v>-1216.6666666666667</v>
      </c>
      <c r="C64">
        <f>SQRT(dd^2+B64^2)</f>
        <v>1217.6936305071888</v>
      </c>
      <c r="D64">
        <f>Lw-11-20*LOG10(C64)</f>
        <v>38.289239313157985</v>
      </c>
      <c r="E64">
        <f t="shared" si="0"/>
        <v>6744.0989134507399</v>
      </c>
    </row>
    <row r="65" spans="1:5" x14ac:dyDescent="0.3">
      <c r="A65">
        <v>-72</v>
      </c>
      <c r="B65">
        <f>A65*V</f>
        <v>-1200</v>
      </c>
      <c r="C65">
        <f>SQRT(dd^2+B65^2)</f>
        <v>1201.0412149464314</v>
      </c>
      <c r="D65">
        <f>Lw-11-20*LOG10(C65)</f>
        <v>38.408841781722309</v>
      </c>
      <c r="E65">
        <f t="shared" si="0"/>
        <v>6932.4090121317186</v>
      </c>
    </row>
    <row r="66" spans="1:5" x14ac:dyDescent="0.3">
      <c r="A66">
        <v>-71</v>
      </c>
      <c r="B66">
        <f>A66*V</f>
        <v>-1183.3333333333335</v>
      </c>
      <c r="C66">
        <f>SQRT(dd^2+B66^2)</f>
        <v>1184.3892002959915</v>
      </c>
      <c r="D66">
        <f>Lw-11-20*LOG10(C66)</f>
        <v>38.530111226486255</v>
      </c>
      <c r="E66">
        <f t="shared" si="0"/>
        <v>7128.7128712871336</v>
      </c>
    </row>
    <row r="67" spans="1:5" x14ac:dyDescent="0.3">
      <c r="A67">
        <v>-70</v>
      </c>
      <c r="B67">
        <f>A67*V</f>
        <v>-1166.6666666666667</v>
      </c>
      <c r="C67">
        <f>SQRT(dd^2+B67^2)</f>
        <v>1167.7376037068907</v>
      </c>
      <c r="D67">
        <f>Lw-11-20*LOG10(C67)</f>
        <v>38.65309468667418</v>
      </c>
      <c r="E67">
        <f t="shared" si="0"/>
        <v>7333.4691383173886</v>
      </c>
    </row>
    <row r="68" spans="1:5" x14ac:dyDescent="0.3">
      <c r="A68">
        <v>-69</v>
      </c>
      <c r="B68">
        <f>A68*V</f>
        <v>-1150</v>
      </c>
      <c r="C68">
        <f>SQRT(dd^2+B68^2)</f>
        <v>1151.0864433221338</v>
      </c>
      <c r="D68">
        <f>Lw-11-20*LOG10(C68)</f>
        <v>38.777841217271735</v>
      </c>
      <c r="E68">
        <f t="shared" si="0"/>
        <v>7547.1698113207667</v>
      </c>
    </row>
    <row r="69" spans="1:5" x14ac:dyDescent="0.3">
      <c r="A69">
        <v>-68</v>
      </c>
      <c r="B69">
        <f>A69*V</f>
        <v>-1133.3333333333335</v>
      </c>
      <c r="C69">
        <f>SQRT(dd^2+B69^2)</f>
        <v>1134.4357383494425</v>
      </c>
      <c r="D69">
        <f>Lw-11-20*LOG10(C69)</f>
        <v>38.904402005641323</v>
      </c>
      <c r="E69">
        <f t="shared" si="0"/>
        <v>7770.3431901575714</v>
      </c>
    </row>
    <row r="70" spans="1:5" x14ac:dyDescent="0.3">
      <c r="A70">
        <v>-67</v>
      </c>
      <c r="B70">
        <f>A70*V</f>
        <v>-1116.6666666666667</v>
      </c>
      <c r="C70">
        <f>SQRT(dd^2+B70^2)</f>
        <v>1117.7855091404813</v>
      </c>
      <c r="D70">
        <f>Lw-11-20*LOG10(C70)</f>
        <v>39.032830496676738</v>
      </c>
      <c r="E70">
        <f t="shared" si="0"/>
        <v>8003.5571365051092</v>
      </c>
    </row>
    <row r="71" spans="1:5" x14ac:dyDescent="0.3">
      <c r="A71">
        <v>-66</v>
      </c>
      <c r="B71">
        <f>A71*V</f>
        <v>-1100</v>
      </c>
      <c r="C71">
        <f>SQRT(dd^2+B71^2)</f>
        <v>1101.1357772772619</v>
      </c>
      <c r="D71">
        <f>Lw-11-20*LOG10(C71)</f>
        <v>39.163182527256986</v>
      </c>
      <c r="E71">
        <f t="shared" si="0"/>
        <v>8247.4226804123755</v>
      </c>
    </row>
    <row r="72" spans="1:5" x14ac:dyDescent="0.3">
      <c r="A72">
        <v>-65</v>
      </c>
      <c r="B72">
        <f>A72*V</f>
        <v>-1083.3333333333335</v>
      </c>
      <c r="C72">
        <f>SQRT(dd^2+B72^2)</f>
        <v>1084.4865656664961</v>
      </c>
      <c r="D72">
        <f>Lw-11-20*LOG10(C72)</f>
        <v>39.29551647083894</v>
      </c>
      <c r="E72">
        <f t="shared" si="0"/>
        <v>8502.5980160604777</v>
      </c>
    </row>
    <row r="73" spans="1:5" x14ac:dyDescent="0.3">
      <c r="A73">
        <v>-64</v>
      </c>
      <c r="B73">
        <f>A73*V</f>
        <v>-1066.6666666666667</v>
      </c>
      <c r="C73">
        <f>SQRT(dd^2+B73^2)</f>
        <v>1067.8378986427565</v>
      </c>
      <c r="D73">
        <f>Lw-11-20*LOG10(C73)</f>
        <v>39.429893393118277</v>
      </c>
      <c r="E73">
        <f t="shared" si="0"/>
        <v>8769.7929354445932</v>
      </c>
    </row>
    <row r="74" spans="1:5" x14ac:dyDescent="0.3">
      <c r="A74">
        <v>-63</v>
      </c>
      <c r="B74">
        <f>A74*V</f>
        <v>-1050</v>
      </c>
      <c r="C74">
        <f>SQRT(dd^2+B74^2)</f>
        <v>1051.1898020814319</v>
      </c>
      <c r="D74">
        <f>Lw-11-20*LOG10(C74)</f>
        <v>39.566377219788706</v>
      </c>
      <c r="E74">
        <f t="shared" si="0"/>
        <v>9049.7737556561169</v>
      </c>
    </row>
    <row r="75" spans="1:5" x14ac:dyDescent="0.3">
      <c r="A75">
        <v>-62</v>
      </c>
      <c r="B75">
        <f>A75*V</f>
        <v>-1033.3333333333335</v>
      </c>
      <c r="C75">
        <f>SQRT(dd^2+B75^2)</f>
        <v>1034.5423035225665</v>
      </c>
      <c r="D75">
        <f>Lw-11-20*LOG10(C75)</f>
        <v>39.705034917542861</v>
      </c>
      <c r="E75">
        <f t="shared" si="0"/>
        <v>9343.36880352972</v>
      </c>
    </row>
    <row r="76" spans="1:5" x14ac:dyDescent="0.3">
      <c r="A76">
        <v>-61</v>
      </c>
      <c r="B76">
        <f>A76*V</f>
        <v>-1016.6666666666667</v>
      </c>
      <c r="C76">
        <f>SQRT(dd^2+B76^2)</f>
        <v>1017.8954323068315</v>
      </c>
      <c r="D76">
        <f>Lw-11-20*LOG10(C76)</f>
        <v>39.845936689585997</v>
      </c>
      <c r="E76">
        <f t="shared" si="0"/>
        <v>9651.474530831114</v>
      </c>
    </row>
    <row r="77" spans="1:5" x14ac:dyDescent="0.3">
      <c r="A77">
        <v>-60</v>
      </c>
      <c r="B77">
        <f>A77*V</f>
        <v>-1000.0000000000001</v>
      </c>
      <c r="C77">
        <f>SQRT(dd^2+B77^2)</f>
        <v>1001.2492197250394</v>
      </c>
      <c r="D77">
        <f>Lw-11-20*LOG10(C77)</f>
        <v>39.989156187077803</v>
      </c>
      <c r="E77">
        <f t="shared" si="0"/>
        <v>9975.0623441396638</v>
      </c>
    </row>
    <row r="78" spans="1:5" x14ac:dyDescent="0.3">
      <c r="A78">
        <v>-59</v>
      </c>
      <c r="B78">
        <f>A78*V</f>
        <v>-983.33333333333337</v>
      </c>
      <c r="C78">
        <f>SQRT(dd^2+B78^2)</f>
        <v>984.60369918279537</v>
      </c>
      <c r="D78">
        <f>Lw-11-20*LOG10(C78)</f>
        <v>40.134770738081073</v>
      </c>
      <c r="E78">
        <f t="shared" si="0"/>
        <v>10315.18624641835</v>
      </c>
    </row>
    <row r="79" spans="1:5" x14ac:dyDescent="0.3">
      <c r="A79">
        <v>-58</v>
      </c>
      <c r="B79">
        <f>A79*V</f>
        <v>-966.66666666666674</v>
      </c>
      <c r="C79">
        <f>SQRT(dd^2+B79^2)</f>
        <v>967.95890638210699</v>
      </c>
      <c r="D79">
        <f>Lw-11-20*LOG10(C79)</f>
        <v>40.282861595780858</v>
      </c>
      <c r="E79">
        <f t="shared" si="0"/>
        <v>10672.991402312487</v>
      </c>
    </row>
    <row r="80" spans="1:5" x14ac:dyDescent="0.3">
      <c r="A80">
        <v>-57</v>
      </c>
      <c r="B80">
        <f>A80*V</f>
        <v>-950.00000000000011</v>
      </c>
      <c r="C80">
        <f>SQRT(dd^2+B80^2)</f>
        <v>951.31487952202258</v>
      </c>
      <c r="D80">
        <f>Lw-11-20*LOG10(C80)</f>
        <v>40.433514207947965</v>
      </c>
      <c r="E80">
        <f t="shared" si="0"/>
        <v>11049.72375690608</v>
      </c>
    </row>
    <row r="81" spans="1:5" x14ac:dyDescent="0.3">
      <c r="A81">
        <v>-56</v>
      </c>
      <c r="B81">
        <f>A81*V</f>
        <v>-933.33333333333337</v>
      </c>
      <c r="C81">
        <f>SQRT(dd^2+B81^2)</f>
        <v>934.67165952066352</v>
      </c>
      <c r="D81">
        <f>Lw-11-20*LOG10(C81)</f>
        <v>40.586818509859995</v>
      </c>
      <c r="E81">
        <f t="shared" si="0"/>
        <v>11446.740858505593</v>
      </c>
    </row>
    <row r="82" spans="1:5" x14ac:dyDescent="0.3">
      <c r="A82">
        <v>-55</v>
      </c>
      <c r="B82">
        <f>A82*V</f>
        <v>-916.66666666666674</v>
      </c>
      <c r="C82">
        <f>SQRT(dd^2+B82^2)</f>
        <v>918.02929026136087</v>
      </c>
      <c r="D82">
        <f>Lw-11-20*LOG10(C82)</f>
        <v>40.74286924316575</v>
      </c>
      <c r="E82">
        <f t="shared" ref="E82:E145" si="1">10^(D82/10)</f>
        <v>11865.524060646008</v>
      </c>
    </row>
    <row r="83" spans="1:5" x14ac:dyDescent="0.3">
      <c r="A83">
        <v>-54</v>
      </c>
      <c r="B83">
        <f>A83*V</f>
        <v>-900.00000000000011</v>
      </c>
      <c r="C83">
        <f>SQRT(dd^2+B83^2)</f>
        <v>901.38781886599747</v>
      </c>
      <c r="D83">
        <f>Lw-11-20*LOG10(C83)</f>
        <v>40.901766303490881</v>
      </c>
      <c r="E83">
        <f t="shared" si="1"/>
        <v>12307.692307692329</v>
      </c>
    </row>
    <row r="84" spans="1:5" x14ac:dyDescent="0.3">
      <c r="A84">
        <v>-53</v>
      </c>
      <c r="B84">
        <f>A84*V</f>
        <v>-883.33333333333337</v>
      </c>
      <c r="C84">
        <f>SQRT(dd^2+B84^2)</f>
        <v>884.74729599913326</v>
      </c>
      <c r="D84">
        <f>Lw-11-20*LOG10(C84)</f>
        <v>41.063615119939492</v>
      </c>
      <c r="E84">
        <f t="shared" si="1"/>
        <v>12775.017743080196</v>
      </c>
    </row>
    <row r="85" spans="1:5" x14ac:dyDescent="0.3">
      <c r="A85">
        <v>-52</v>
      </c>
      <c r="B85">
        <f>A85*V</f>
        <v>-866.66666666666674</v>
      </c>
      <c r="C85">
        <f>SQRT(dd^2+B85^2)</f>
        <v>868.10777620702788</v>
      </c>
      <c r="D85">
        <f>Lw-11-20*LOG10(C85)</f>
        <v>41.228527070056913</v>
      </c>
      <c r="E85">
        <f t="shared" si="1"/>
        <v>13269.443420567657</v>
      </c>
    </row>
    <row r="86" spans="1:5" x14ac:dyDescent="0.3">
      <c r="A86">
        <v>-51</v>
      </c>
      <c r="B86">
        <f>A86*V</f>
        <v>-850.00000000000011</v>
      </c>
      <c r="C86">
        <f>SQRT(dd^2+B86^2)</f>
        <v>851.46931829632024</v>
      </c>
      <c r="D86">
        <f>Lw-11-20*LOG10(C86)</f>
        <v>41.396619934290058</v>
      </c>
      <c r="E86">
        <f t="shared" si="1"/>
        <v>13793.103448275859</v>
      </c>
    </row>
    <row r="87" spans="1:5" x14ac:dyDescent="0.3">
      <c r="A87">
        <v>-50</v>
      </c>
      <c r="B87">
        <f>A87*V</f>
        <v>-833.33333333333337</v>
      </c>
      <c r="C87">
        <f>SQRT(dd^2+B87^2)</f>
        <v>834.83198575787958</v>
      </c>
      <c r="D87">
        <f>Lw-11-20*LOG10(C87)</f>
        <v>41.568018394526767</v>
      </c>
      <c r="E87">
        <f t="shared" si="1"/>
        <v>14348.345954563581</v>
      </c>
    </row>
    <row r="88" spans="1:5" x14ac:dyDescent="0.3">
      <c r="A88">
        <v>-49</v>
      </c>
      <c r="B88">
        <f>A88*V</f>
        <v>-816.66666666666674</v>
      </c>
      <c r="C88">
        <f>SQRT(dd^2+B88^2)</f>
        <v>818.19584724223853</v>
      </c>
      <c r="D88">
        <f>Lw-11-20*LOG10(C88)</f>
        <v>41.742854581924185</v>
      </c>
      <c r="E88">
        <f t="shared" si="1"/>
        <v>14937.759336099576</v>
      </c>
    </row>
    <row r="89" spans="1:5" x14ac:dyDescent="0.3">
      <c r="A89">
        <v>-48</v>
      </c>
      <c r="B89">
        <f>A89*V</f>
        <v>-800</v>
      </c>
      <c r="C89">
        <f>SQRT(dd^2+B89^2)</f>
        <v>801.56097709406981</v>
      </c>
      <c r="D89">
        <f>Lw-11-20*LOG10(C89)</f>
        <v>41.921268679966687</v>
      </c>
      <c r="E89">
        <f t="shared" si="1"/>
        <v>15564.202334630383</v>
      </c>
    </row>
    <row r="90" spans="1:5" x14ac:dyDescent="0.3">
      <c r="A90">
        <v>-47</v>
      </c>
      <c r="B90">
        <f>A90*V</f>
        <v>-783.33333333333337</v>
      </c>
      <c r="C90">
        <f>SQRT(dd^2+B90^2)</f>
        <v>784.92745595444114</v>
      </c>
      <c r="D90">
        <f>Lw-11-20*LOG10(C90)</f>
        <v>42.103409589541457</v>
      </c>
      <c r="E90">
        <f t="shared" si="1"/>
        <v>16230.838593327335</v>
      </c>
    </row>
    <row r="91" spans="1:5" x14ac:dyDescent="0.3">
      <c r="A91">
        <v>-46</v>
      </c>
      <c r="B91">
        <f>A91*V</f>
        <v>-766.66666666666674</v>
      </c>
      <c r="C91">
        <f>SQRT(dd^2+B91^2)</f>
        <v>768.29537144107405</v>
      </c>
      <c r="D91">
        <f>Lw-11-20*LOG10(C91)</f>
        <v>42.289435663809563</v>
      </c>
      <c r="E91">
        <f t="shared" si="1"/>
        <v>16941.176470588234</v>
      </c>
    </row>
    <row r="92" spans="1:5" x14ac:dyDescent="0.3">
      <c r="A92">
        <v>-45</v>
      </c>
      <c r="B92">
        <f>A92*V</f>
        <v>-750</v>
      </c>
      <c r="C92">
        <f>SQRT(dd^2+B92^2)</f>
        <v>751.66481891864544</v>
      </c>
      <c r="D92">
        <f>Lw-11-20*LOG10(C92)</f>
        <v>42.47951552180561</v>
      </c>
      <c r="E92">
        <f t="shared" si="1"/>
        <v>17699.115044247807</v>
      </c>
    </row>
    <row r="93" spans="1:5" x14ac:dyDescent="0.3">
      <c r="A93">
        <v>-44</v>
      </c>
      <c r="B93">
        <f>A93*V</f>
        <v>-733.33333333333337</v>
      </c>
      <c r="C93">
        <f>SQRT(dd^2+B93^2)</f>
        <v>735.03590237333162</v>
      </c>
      <c r="D93">
        <f>Lw-11-20*LOG10(C93)</f>
        <v>42.673828951055611</v>
      </c>
      <c r="E93">
        <f t="shared" si="1"/>
        <v>18508.997429305924</v>
      </c>
    </row>
    <row r="94" spans="1:5" x14ac:dyDescent="0.3">
      <c r="A94">
        <v>-43</v>
      </c>
      <c r="B94">
        <f>A94*V</f>
        <v>-716.66666666666674</v>
      </c>
      <c r="C94">
        <f>SQRT(dd^2+B94^2)</f>
        <v>718.40873540841028</v>
      </c>
      <c r="D94">
        <f>Lw-11-20*LOG10(C94)</f>
        <v>42.872567911096638</v>
      </c>
      <c r="E94">
        <f t="shared" si="1"/>
        <v>19375.67276641553</v>
      </c>
    </row>
    <row r="95" spans="1:5" x14ac:dyDescent="0.3">
      <c r="A95">
        <v>-42</v>
      </c>
      <c r="B95">
        <f>A95*V</f>
        <v>-700</v>
      </c>
      <c r="C95">
        <f>SQRT(dd^2+B95^2)</f>
        <v>701.78344238090995</v>
      </c>
      <c r="D95">
        <f>Lw-11-20*LOG10(C95)</f>
        <v>43.075937651663693</v>
      </c>
      <c r="E95">
        <f t="shared" si="1"/>
        <v>20304.568527918793</v>
      </c>
    </row>
    <row r="96" spans="1:5" x14ac:dyDescent="0.3">
      <c r="A96">
        <v>-41</v>
      </c>
      <c r="B96">
        <f>A96*V</f>
        <v>-683.33333333333337</v>
      </c>
      <c r="C96">
        <f>SQRT(dd^2+B96^2)</f>
        <v>685.16015970314891</v>
      </c>
      <c r="D96">
        <f>Lw-11-20*LOG10(C96)</f>
        <v>43.284157961536138</v>
      </c>
      <c r="E96">
        <f t="shared" si="1"/>
        <v>21301.775147929035</v>
      </c>
    </row>
    <row r="97" spans="1:5" x14ac:dyDescent="0.3">
      <c r="A97">
        <v>-40</v>
      </c>
      <c r="B97">
        <f>A97*V</f>
        <v>-666.66666666666674</v>
      </c>
      <c r="C97">
        <f>SQRT(dd^2+B97^2)</f>
        <v>668.53903733771938</v>
      </c>
      <c r="D97">
        <f>Lw-11-20*LOG10(C97)</f>
        <v>43.497464566682574</v>
      </c>
      <c r="E97">
        <f t="shared" si="1"/>
        <v>22374.145431945308</v>
      </c>
    </row>
    <row r="98" spans="1:5" x14ac:dyDescent="0.3">
      <c r="A98">
        <v>-39</v>
      </c>
      <c r="B98">
        <f>A98*V</f>
        <v>-650</v>
      </c>
      <c r="C98">
        <f>SQRT(dd^2+B98^2)</f>
        <v>651.92024052026488</v>
      </c>
      <c r="D98">
        <f>Lw-11-20*LOG10(C98)</f>
        <v>43.71611069949688</v>
      </c>
      <c r="E98">
        <f t="shared" si="1"/>
        <v>23529.41176470591</v>
      </c>
    </row>
    <row r="99" spans="1:5" x14ac:dyDescent="0.3">
      <c r="A99">
        <v>-38</v>
      </c>
      <c r="B99">
        <f>A99*V</f>
        <v>-633.33333333333337</v>
      </c>
      <c r="C99">
        <f>SQRT(dd^2+B99^2)</f>
        <v>635.30395175153069</v>
      </c>
      <c r="D99">
        <f>Lw-11-20*LOG10(C99)</f>
        <v>43.940368864692658</v>
      </c>
      <c r="E99">
        <f t="shared" si="1"/>
        <v>24776.32484514801</v>
      </c>
    </row>
    <row r="100" spans="1:5" x14ac:dyDescent="0.3">
      <c r="A100">
        <v>-37</v>
      </c>
      <c r="B100">
        <f>A100*V</f>
        <v>-616.66666666666674</v>
      </c>
      <c r="C100">
        <f>SQRT(dd^2+B100^2)</f>
        <v>618.69037310901956</v>
      </c>
      <c r="D100">
        <f>Lw-11-20*LOG10(C100)</f>
        <v>44.170532831956805</v>
      </c>
      <c r="E100">
        <f t="shared" si="1"/>
        <v>26124.818577648817</v>
      </c>
    </row>
    <row r="101" spans="1:5" x14ac:dyDescent="0.3">
      <c r="A101">
        <v>-36</v>
      </c>
      <c r="B101">
        <f>A101*V</f>
        <v>-600</v>
      </c>
      <c r="C101">
        <f>SQRT(dd^2+B101^2)</f>
        <v>602.07972893961482</v>
      </c>
      <c r="D101">
        <f>Lw-11-20*LOG10(C101)</f>
        <v>44.406919890929871</v>
      </c>
      <c r="E101">
        <f t="shared" si="1"/>
        <v>27586.206896551721</v>
      </c>
    </row>
    <row r="102" spans="1:5" x14ac:dyDescent="0.3">
      <c r="A102">
        <v>-35</v>
      </c>
      <c r="B102">
        <f>A102*V</f>
        <v>-583.33333333333337</v>
      </c>
      <c r="C102">
        <f>SQRT(dd^2+B102^2)</f>
        <v>585.47226900834323</v>
      </c>
      <c r="D102">
        <f>Lw-11-20*LOG10(C102)</f>
        <v>44.649873410700643</v>
      </c>
      <c r="E102">
        <f t="shared" si="1"/>
        <v>29173.419773095651</v>
      </c>
    </row>
    <row r="103" spans="1:5" x14ac:dyDescent="0.3">
      <c r="A103">
        <v>-34</v>
      </c>
      <c r="B103">
        <f>A103*V</f>
        <v>-566.66666666666674</v>
      </c>
      <c r="C103">
        <f>SQRT(dd^2+B103^2)</f>
        <v>568.86827219586712</v>
      </c>
      <c r="D103">
        <f>Lw-11-20*LOG10(C103)</f>
        <v>44.899765754052495</v>
      </c>
      <c r="E103">
        <f t="shared" si="1"/>
        <v>30901.287553648086</v>
      </c>
    </row>
    <row r="104" spans="1:5" x14ac:dyDescent="0.3">
      <c r="A104">
        <v>-33</v>
      </c>
      <c r="B104">
        <f>A104*V</f>
        <v>-550</v>
      </c>
      <c r="C104">
        <f>SQRT(dd^2+B104^2)</f>
        <v>552.26805085936303</v>
      </c>
      <c r="D104">
        <f>Lw-11-20*LOG10(C104)</f>
        <v>45.157001606532141</v>
      </c>
      <c r="E104">
        <f t="shared" si="1"/>
        <v>32786.885245901649</v>
      </c>
    </row>
    <row r="105" spans="1:5" x14ac:dyDescent="0.3">
      <c r="A105">
        <v>-32</v>
      </c>
      <c r="B105">
        <f>A105*V</f>
        <v>-533.33333333333337</v>
      </c>
      <c r="C105">
        <f>SQRT(dd^2+B105^2)</f>
        <v>535.67195599960667</v>
      </c>
      <c r="D105">
        <f>Lw-11-20*LOG10(C105)</f>
        <v>45.422021792476663</v>
      </c>
      <c r="E105">
        <f t="shared" si="1"/>
        <v>34849.95159728943</v>
      </c>
    </row>
    <row r="106" spans="1:5" x14ac:dyDescent="0.3">
      <c r="A106">
        <v>-31</v>
      </c>
      <c r="B106">
        <f>A106*V</f>
        <v>-516.66666666666674</v>
      </c>
      <c r="C106">
        <f>SQRT(dd^2+B106^2)</f>
        <v>519.080383413248</v>
      </c>
      <c r="D106">
        <f>Lw-11-20*LOG10(C106)</f>
        <v>45.695307665010425</v>
      </c>
      <c r="E106">
        <f t="shared" si="1"/>
        <v>37113.402061855704</v>
      </c>
    </row>
    <row r="107" spans="1:5" x14ac:dyDescent="0.3">
      <c r="A107">
        <v>-30</v>
      </c>
      <c r="B107">
        <f>A107*V</f>
        <v>-500.00000000000006</v>
      </c>
      <c r="C107">
        <f>SQRT(dd^2+B107^2)</f>
        <v>502.49378105604455</v>
      </c>
      <c r="D107">
        <f>Lw-11-20*LOG10(C107)</f>
        <v>45.977386175453191</v>
      </c>
      <c r="E107">
        <f t="shared" si="1"/>
        <v>39603.96039603962</v>
      </c>
    </row>
    <row r="108" spans="1:5" x14ac:dyDescent="0.3">
      <c r="A108">
        <v>-29</v>
      </c>
      <c r="B108">
        <f>A108*V</f>
        <v>-483.33333333333337</v>
      </c>
      <c r="C108">
        <f>SQRT(dd^2+B108^2)</f>
        <v>485.91265790377508</v>
      </c>
      <c r="D108">
        <f>Lw-11-20*LOG10(C108)</f>
        <v>46.268835750529945</v>
      </c>
      <c r="E108">
        <f t="shared" si="1"/>
        <v>42352.941176470697</v>
      </c>
    </row>
    <row r="109" spans="1:5" x14ac:dyDescent="0.3">
      <c r="A109">
        <v>-28</v>
      </c>
      <c r="B109">
        <f>A109*V</f>
        <v>-466.66666666666669</v>
      </c>
      <c r="C109">
        <f>SQRT(dd^2+B109^2)</f>
        <v>469.33759467762411</v>
      </c>
      <c r="D109">
        <f>Lw-11-20*LOG10(C109)</f>
        <v>46.570293134496836</v>
      </c>
      <c r="E109">
        <f t="shared" si="1"/>
        <v>45397.22572509465</v>
      </c>
    </row>
    <row r="110" spans="1:5" x14ac:dyDescent="0.3">
      <c r="A110">
        <v>-27</v>
      </c>
      <c r="B110">
        <f>A110*V</f>
        <v>-450.00000000000006</v>
      </c>
      <c r="C110">
        <f>SQRT(dd^2+B110^2)</f>
        <v>452.76925690687091</v>
      </c>
      <c r="D110">
        <f>Lw-11-20*LOG10(C110)</f>
        <v>46.882461389442454</v>
      </c>
      <c r="E110">
        <f t="shared" si="1"/>
        <v>48780.487804878154</v>
      </c>
    </row>
    <row r="111" spans="1:5" x14ac:dyDescent="0.3">
      <c r="A111">
        <v>-26</v>
      </c>
      <c r="B111">
        <f>A111*V</f>
        <v>-433.33333333333337</v>
      </c>
      <c r="C111">
        <f>SQRT(dd^2+B111^2)</f>
        <v>436.20841094341341</v>
      </c>
      <c r="D111">
        <f>Lw-11-20*LOG10(C111)</f>
        <v>47.20611929274861</v>
      </c>
      <c r="E111">
        <f t="shared" si="1"/>
        <v>52554.744525547445</v>
      </c>
    </row>
    <row r="112" spans="1:5" x14ac:dyDescent="0.3">
      <c r="A112">
        <v>-25</v>
      </c>
      <c r="B112">
        <f>A112*V</f>
        <v>-416.66666666666669</v>
      </c>
      <c r="C112">
        <f>SQRT(dd^2+B112^2)</f>
        <v>419.65594373380571</v>
      </c>
      <c r="D112">
        <f>Lw-11-20*LOG10(C112)</f>
        <v>47.542132428855545</v>
      </c>
      <c r="E112">
        <f t="shared" si="1"/>
        <v>56782.334384858077</v>
      </c>
    </row>
    <row r="113" spans="1:5" x14ac:dyDescent="0.3">
      <c r="A113">
        <v>-24</v>
      </c>
      <c r="B113">
        <f>A113*V</f>
        <v>-400</v>
      </c>
      <c r="C113">
        <f>SQRT(dd^2+B113^2)</f>
        <v>403.11288741492746</v>
      </c>
      <c r="D113">
        <f>Lw-11-20*LOG10(C113)</f>
        <v>47.891466346851068</v>
      </c>
      <c r="E113">
        <f t="shared" si="1"/>
        <v>61538.461538461597</v>
      </c>
    </row>
    <row r="114" spans="1:5" x14ac:dyDescent="0.3">
      <c r="A114">
        <v>-23</v>
      </c>
      <c r="B114">
        <f>A114*V</f>
        <v>-383.33333333333337</v>
      </c>
      <c r="C114">
        <f>SQRT(dd^2+B114^2)</f>
        <v>386.58045015810677</v>
      </c>
      <c r="D114">
        <f>Lw-11-20*LOG10(C114)</f>
        <v>48.255202251008981</v>
      </c>
      <c r="E114">
        <f t="shared" si="1"/>
        <v>66914.498141264019</v>
      </c>
    </row>
    <row r="115" spans="1:5" x14ac:dyDescent="0.3">
      <c r="A115">
        <v>-22</v>
      </c>
      <c r="B115">
        <f>A115*V</f>
        <v>-366.66666666666669</v>
      </c>
      <c r="C115">
        <f>SQRT(dd^2+B115^2)</f>
        <v>370.06005518624198</v>
      </c>
      <c r="D115">
        <f>Lw-11-20*LOG10(C115)</f>
        <v>48.634555814900573</v>
      </c>
      <c r="E115">
        <f t="shared" si="1"/>
        <v>73022.312373225199</v>
      </c>
    </row>
    <row r="116" spans="1:5" x14ac:dyDescent="0.3">
      <c r="A116">
        <v>-21</v>
      </c>
      <c r="B116">
        <f>A116*V</f>
        <v>-350</v>
      </c>
      <c r="C116">
        <f>SQRT(dd^2+B116^2)</f>
        <v>353.55339059327378</v>
      </c>
      <c r="D116">
        <f>Lw-11-20*LOG10(C116)</f>
        <v>49.030899869919438</v>
      </c>
      <c r="E116">
        <f t="shared" si="1"/>
        <v>80000.000000000087</v>
      </c>
    </row>
    <row r="117" spans="1:5" x14ac:dyDescent="0.3">
      <c r="A117">
        <v>-20</v>
      </c>
      <c r="B117">
        <f>A117*V</f>
        <v>-333.33333333333337</v>
      </c>
      <c r="C117">
        <f>SQRT(dd^2+B117^2)</f>
        <v>337.06247360261142</v>
      </c>
      <c r="D117">
        <f>Lw-11-20*LOG10(C117)</f>
        <v>49.445791927599458</v>
      </c>
      <c r="E117">
        <f t="shared" si="1"/>
        <v>88019.559902200723</v>
      </c>
    </row>
    <row r="118" spans="1:5" x14ac:dyDescent="0.3">
      <c r="A118">
        <v>-19</v>
      </c>
      <c r="B118">
        <f>A118*V</f>
        <v>-316.66666666666669</v>
      </c>
      <c r="C118">
        <f>SQRT(dd^2+B118^2)</f>
        <v>320.58973436118913</v>
      </c>
      <c r="D118">
        <f>Lw-11-20*LOG10(C118)</f>
        <v>49.88100776700292</v>
      </c>
      <c r="E118">
        <f t="shared" si="1"/>
        <v>97297.297297297278</v>
      </c>
    </row>
    <row r="119" spans="1:5" x14ac:dyDescent="0.3">
      <c r="A119">
        <v>-18</v>
      </c>
      <c r="B119">
        <f>A119*V</f>
        <v>-300</v>
      </c>
      <c r="C119">
        <f>SQRT(dd^2+B119^2)</f>
        <v>304.13812651491099</v>
      </c>
      <c r="D119">
        <f>Lw-11-20*LOG10(C119)</f>
        <v>50.338582672609675</v>
      </c>
      <c r="E119">
        <f t="shared" si="1"/>
        <v>108108.10810810832</v>
      </c>
    </row>
    <row r="120" spans="1:5" x14ac:dyDescent="0.3">
      <c r="A120">
        <v>-17</v>
      </c>
      <c r="B120">
        <f>A120*V</f>
        <v>-283.33333333333337</v>
      </c>
      <c r="C120">
        <f>SQRT(dd^2+B120^2)</f>
        <v>287.71127502720117</v>
      </c>
      <c r="D120">
        <f>Lw-11-20*LOG10(C120)</f>
        <v>50.820862366910319</v>
      </c>
      <c r="E120">
        <f t="shared" si="1"/>
        <v>120805.36912751669</v>
      </c>
    </row>
    <row r="121" spans="1:5" x14ac:dyDescent="0.3">
      <c r="A121">
        <v>-16</v>
      </c>
      <c r="B121">
        <f>A121*V</f>
        <v>-266.66666666666669</v>
      </c>
      <c r="C121">
        <f>SQRT(dd^2+B121^2)</f>
        <v>271.31367660166183</v>
      </c>
      <c r="D121">
        <f>Lw-11-20*LOG10(C121)</f>
        <v>51.330566268304793</v>
      </c>
      <c r="E121">
        <f t="shared" si="1"/>
        <v>135849.05660377364</v>
      </c>
    </row>
    <row r="122" spans="1:5" x14ac:dyDescent="0.3">
      <c r="A122">
        <v>-15</v>
      </c>
      <c r="B122">
        <f>A122*V</f>
        <v>-250.00000000000003</v>
      </c>
      <c r="C122">
        <f>SQRT(dd^2+B122^2)</f>
        <v>254.95097567963927</v>
      </c>
      <c r="D122">
        <f>Lw-11-20*LOG10(C122)</f>
        <v>51.870866433571443</v>
      </c>
      <c r="E122">
        <f t="shared" si="1"/>
        <v>153846.15384615384</v>
      </c>
    </row>
    <row r="123" spans="1:5" x14ac:dyDescent="0.3">
      <c r="A123">
        <v>-14</v>
      </c>
      <c r="B123">
        <f>A123*V</f>
        <v>-233.33333333333334</v>
      </c>
      <c r="C123">
        <f>SQRT(dd^2+B123^2)</f>
        <v>238.63035105460588</v>
      </c>
      <c r="D123">
        <f>Lw-11-20*LOG10(C123)</f>
        <v>52.445486397115324</v>
      </c>
      <c r="E123">
        <f t="shared" si="1"/>
        <v>175609.75609756098</v>
      </c>
    </row>
    <row r="124" spans="1:5" x14ac:dyDescent="0.3">
      <c r="A124">
        <v>-13</v>
      </c>
      <c r="B124">
        <f>A124*V</f>
        <v>-216.66666666666669</v>
      </c>
      <c r="C124">
        <f>SQRT(dd^2+B124^2)</f>
        <v>222.36106773543892</v>
      </c>
      <c r="D124">
        <f>Lw-11-20*LOG10(C124)</f>
        <v>53.058824984583936</v>
      </c>
      <c r="E124">
        <f t="shared" si="1"/>
        <v>202247.19101123605</v>
      </c>
    </row>
    <row r="125" spans="1:5" x14ac:dyDescent="0.3">
      <c r="A125">
        <v>-12</v>
      </c>
      <c r="B125">
        <f>A125*V</f>
        <v>-200</v>
      </c>
      <c r="C125">
        <f>SQRT(dd^2+B125^2)</f>
        <v>206.15528128088303</v>
      </c>
      <c r="D125">
        <f>Lw-11-20*LOG10(C125)</f>
        <v>53.71611069949688</v>
      </c>
      <c r="E125">
        <f t="shared" si="1"/>
        <v>235294.11764705894</v>
      </c>
    </row>
    <row r="126" spans="1:5" x14ac:dyDescent="0.3">
      <c r="A126">
        <v>-11</v>
      </c>
      <c r="B126">
        <f>A126*V</f>
        <v>-183.33333333333334</v>
      </c>
      <c r="C126">
        <f>SQRT(dd^2+B126^2)</f>
        <v>190.02923751652301</v>
      </c>
      <c r="D126">
        <f>Lw-11-20*LOG10(C126)</f>
        <v>54.423591484604508</v>
      </c>
      <c r="E126">
        <f t="shared" si="1"/>
        <v>276923.07692307734</v>
      </c>
    </row>
    <row r="127" spans="1:5" x14ac:dyDescent="0.3">
      <c r="A127">
        <v>-10</v>
      </c>
      <c r="B127">
        <f>A127*V</f>
        <v>-166.66666666666669</v>
      </c>
      <c r="C127">
        <f>SQRT(dd^2+B127^2)</f>
        <v>174.00510848184251</v>
      </c>
      <c r="D127">
        <f>Lw-11-20*LOG10(C127)</f>
        <v>55.188760028266643</v>
      </c>
      <c r="E127">
        <f t="shared" si="1"/>
        <v>330275.22935779893</v>
      </c>
    </row>
    <row r="128" spans="1:5" x14ac:dyDescent="0.3">
      <c r="A128">
        <v>-9</v>
      </c>
      <c r="B128">
        <f>A128*V</f>
        <v>-150</v>
      </c>
      <c r="C128">
        <f>SQRT(dd^2+B128^2)</f>
        <v>158.11388300841898</v>
      </c>
      <c r="D128">
        <f>Lw-11-20*LOG10(C128)</f>
        <v>56.020599913279625</v>
      </c>
      <c r="E128">
        <f t="shared" si="1"/>
        <v>400000.00000000087</v>
      </c>
    </row>
    <row r="129" spans="1:5" x14ac:dyDescent="0.3">
      <c r="A129">
        <v>-8</v>
      </c>
      <c r="B129">
        <f>A129*V</f>
        <v>-133.33333333333334</v>
      </c>
      <c r="C129">
        <f>SQRT(dd^2+B129^2)</f>
        <v>142.40006242195886</v>
      </c>
      <c r="D129">
        <f>Lw-11-20*LOG10(C129)</f>
        <v>56.929796406468313</v>
      </c>
      <c r="E129">
        <f t="shared" si="1"/>
        <v>493150.6849315071</v>
      </c>
    </row>
    <row r="130" spans="1:5" x14ac:dyDescent="0.3">
      <c r="A130">
        <v>-7</v>
      </c>
      <c r="B130">
        <f>A130*V</f>
        <v>-116.66666666666667</v>
      </c>
      <c r="C130">
        <f>SQRT(dd^2+B130^2)</f>
        <v>126.92955176439847</v>
      </c>
      <c r="D130">
        <f>Lw-11-20*LOG10(C130)</f>
        <v>57.928745072043498</v>
      </c>
      <c r="E130">
        <f t="shared" si="1"/>
        <v>620689.65517241473</v>
      </c>
    </row>
    <row r="131" spans="1:5" x14ac:dyDescent="0.3">
      <c r="A131">
        <v>-6</v>
      </c>
      <c r="B131">
        <f>A131*V</f>
        <v>-100</v>
      </c>
      <c r="C131">
        <f>SQRT(dd^2+B131^2)</f>
        <v>111.80339887498948</v>
      </c>
      <c r="D131">
        <f>Lw-11-20*LOG10(C131)</f>
        <v>59.030899869919438</v>
      </c>
      <c r="E131">
        <f t="shared" si="1"/>
        <v>800000.00000000175</v>
      </c>
    </row>
    <row r="132" spans="1:5" x14ac:dyDescent="0.3">
      <c r="A132">
        <v>-5</v>
      </c>
      <c r="B132">
        <f>A132*V</f>
        <v>-83.333333333333343</v>
      </c>
      <c r="C132">
        <f>SQRT(dd^2+B132^2)</f>
        <v>97.182531580755011</v>
      </c>
      <c r="D132">
        <f>Lw-11-20*LOG10(C132)</f>
        <v>60.24823583725032</v>
      </c>
      <c r="E132">
        <f t="shared" si="1"/>
        <v>1058823.5294117657</v>
      </c>
    </row>
    <row r="133" spans="1:5" x14ac:dyDescent="0.3">
      <c r="A133">
        <v>-4</v>
      </c>
      <c r="B133">
        <f>A133*V</f>
        <v>-66.666666666666671</v>
      </c>
      <c r="C133">
        <f>SQRT(dd^2+B133^2)</f>
        <v>83.333333333333343</v>
      </c>
      <c r="D133">
        <f>Lw-11-20*LOG10(C133)</f>
        <v>61.583624920952495</v>
      </c>
      <c r="E133">
        <f t="shared" si="1"/>
        <v>1440000</v>
      </c>
    </row>
    <row r="134" spans="1:5" x14ac:dyDescent="0.3">
      <c r="A134">
        <v>-3</v>
      </c>
      <c r="B134">
        <f>A134*V</f>
        <v>-50</v>
      </c>
      <c r="C134">
        <f>SQRT(dd^2+B134^2)</f>
        <v>70.710678118654755</v>
      </c>
      <c r="D134">
        <f>Lw-11-20*LOG10(C134)</f>
        <v>63.010299956639813</v>
      </c>
      <c r="E134">
        <f t="shared" si="1"/>
        <v>2000000.0000000028</v>
      </c>
    </row>
    <row r="135" spans="1:5" x14ac:dyDescent="0.3">
      <c r="A135">
        <v>-2</v>
      </c>
      <c r="B135">
        <f>A135*V</f>
        <v>-33.333333333333336</v>
      </c>
      <c r="C135">
        <f>SQRT(dd^2+B135^2)</f>
        <v>60.092521257733154</v>
      </c>
      <c r="D135">
        <f>Lw-11-20*LOG10(C135)</f>
        <v>64.423591484604501</v>
      </c>
      <c r="E135">
        <f t="shared" si="1"/>
        <v>2769230.7692307713</v>
      </c>
    </row>
    <row r="136" spans="1:5" x14ac:dyDescent="0.3">
      <c r="A136">
        <v>-1</v>
      </c>
      <c r="B136">
        <f>A136*V</f>
        <v>-16.666666666666668</v>
      </c>
      <c r="C136">
        <f>SQRT(dd^2+B136^2)</f>
        <v>52.704627669472991</v>
      </c>
      <c r="D136">
        <f>Lw-11-20*LOG10(C136)</f>
        <v>65.563025007672877</v>
      </c>
      <c r="E136">
        <f t="shared" si="1"/>
        <v>3600000.0000000098</v>
      </c>
    </row>
    <row r="137" spans="1:5" x14ac:dyDescent="0.3">
      <c r="A137">
        <v>0</v>
      </c>
      <c r="B137">
        <f>A137*V</f>
        <v>0</v>
      </c>
      <c r="C137">
        <f>SQRT(dd^2+B137^2)</f>
        <v>50</v>
      </c>
      <c r="D137">
        <f>Lw-11-20*LOG10(C137)</f>
        <v>66.020599913279625</v>
      </c>
      <c r="E137">
        <f t="shared" si="1"/>
        <v>4000000.0000000061</v>
      </c>
    </row>
    <row r="138" spans="1:5" x14ac:dyDescent="0.3">
      <c r="A138">
        <v>1</v>
      </c>
      <c r="B138">
        <f>A138*V</f>
        <v>16.666666666666668</v>
      </c>
      <c r="C138">
        <f>SQRT(dd^2+B138^2)</f>
        <v>52.704627669472991</v>
      </c>
      <c r="D138">
        <f>Lw-11-20*LOG10(C138)</f>
        <v>65.563025007672877</v>
      </c>
      <c r="E138">
        <f t="shared" si="1"/>
        <v>3600000.0000000098</v>
      </c>
    </row>
    <row r="139" spans="1:5" x14ac:dyDescent="0.3">
      <c r="A139">
        <v>2</v>
      </c>
      <c r="B139">
        <f>A139*V</f>
        <v>33.333333333333336</v>
      </c>
      <c r="C139">
        <f>SQRT(dd^2+B139^2)</f>
        <v>60.092521257733154</v>
      </c>
      <c r="D139">
        <f>Lw-11-20*LOG10(C139)</f>
        <v>64.423591484604501</v>
      </c>
      <c r="E139">
        <f t="shared" si="1"/>
        <v>2769230.7692307713</v>
      </c>
    </row>
    <row r="140" spans="1:5" x14ac:dyDescent="0.3">
      <c r="A140">
        <v>3</v>
      </c>
      <c r="B140">
        <f>A140*V</f>
        <v>50</v>
      </c>
      <c r="C140">
        <f>SQRT(dd^2+B140^2)</f>
        <v>70.710678118654755</v>
      </c>
      <c r="D140">
        <f>Lw-11-20*LOG10(C140)</f>
        <v>63.010299956639813</v>
      </c>
      <c r="E140">
        <f t="shared" si="1"/>
        <v>2000000.0000000028</v>
      </c>
    </row>
    <row r="141" spans="1:5" x14ac:dyDescent="0.3">
      <c r="A141">
        <v>4</v>
      </c>
      <c r="B141">
        <f>A141*V</f>
        <v>66.666666666666671</v>
      </c>
      <c r="C141">
        <f>SQRT(dd^2+B141^2)</f>
        <v>83.333333333333343</v>
      </c>
      <c r="D141">
        <f>Lw-11-20*LOG10(C141)</f>
        <v>61.583624920952495</v>
      </c>
      <c r="E141">
        <f t="shared" si="1"/>
        <v>1440000</v>
      </c>
    </row>
    <row r="142" spans="1:5" x14ac:dyDescent="0.3">
      <c r="A142">
        <v>5</v>
      </c>
      <c r="B142">
        <f>A142*V</f>
        <v>83.333333333333343</v>
      </c>
      <c r="C142">
        <f>SQRT(dd^2+B142^2)</f>
        <v>97.182531580755011</v>
      </c>
      <c r="D142">
        <f>Lw-11-20*LOG10(C142)</f>
        <v>60.24823583725032</v>
      </c>
      <c r="E142">
        <f t="shared" si="1"/>
        <v>1058823.5294117657</v>
      </c>
    </row>
    <row r="143" spans="1:5" x14ac:dyDescent="0.3">
      <c r="A143">
        <v>6</v>
      </c>
      <c r="B143">
        <f>A143*V</f>
        <v>100</v>
      </c>
      <c r="C143">
        <f>SQRT(dd^2+B143^2)</f>
        <v>111.80339887498948</v>
      </c>
      <c r="D143">
        <f>Lw-11-20*LOG10(C143)</f>
        <v>59.030899869919438</v>
      </c>
      <c r="E143">
        <f t="shared" si="1"/>
        <v>800000.00000000175</v>
      </c>
    </row>
    <row r="144" spans="1:5" x14ac:dyDescent="0.3">
      <c r="A144">
        <v>7</v>
      </c>
      <c r="B144">
        <f>A144*V</f>
        <v>116.66666666666667</v>
      </c>
      <c r="C144">
        <f>SQRT(dd^2+B144^2)</f>
        <v>126.92955176439847</v>
      </c>
      <c r="D144">
        <f>Lw-11-20*LOG10(C144)</f>
        <v>57.928745072043498</v>
      </c>
      <c r="E144">
        <f t="shared" si="1"/>
        <v>620689.65517241473</v>
      </c>
    </row>
    <row r="145" spans="1:5" x14ac:dyDescent="0.3">
      <c r="A145">
        <v>8</v>
      </c>
      <c r="B145">
        <f>A145*V</f>
        <v>133.33333333333334</v>
      </c>
      <c r="C145">
        <f>SQRT(dd^2+B145^2)</f>
        <v>142.40006242195886</v>
      </c>
      <c r="D145">
        <f>Lw-11-20*LOG10(C145)</f>
        <v>56.929796406468313</v>
      </c>
      <c r="E145">
        <f t="shared" si="1"/>
        <v>493150.6849315071</v>
      </c>
    </row>
    <row r="146" spans="1:5" x14ac:dyDescent="0.3">
      <c r="A146">
        <v>9</v>
      </c>
      <c r="B146">
        <f>A146*V</f>
        <v>150</v>
      </c>
      <c r="C146">
        <f>SQRT(dd^2+B146^2)</f>
        <v>158.11388300841898</v>
      </c>
      <c r="D146">
        <f>Lw-11-20*LOG10(C146)</f>
        <v>56.020599913279625</v>
      </c>
      <c r="E146">
        <f t="shared" ref="E146:E209" si="2">10^(D146/10)</f>
        <v>400000.00000000087</v>
      </c>
    </row>
    <row r="147" spans="1:5" x14ac:dyDescent="0.3">
      <c r="A147">
        <v>10</v>
      </c>
      <c r="B147">
        <f>A147*V</f>
        <v>166.66666666666669</v>
      </c>
      <c r="C147">
        <f>SQRT(dd^2+B147^2)</f>
        <v>174.00510848184251</v>
      </c>
      <c r="D147">
        <f>Lw-11-20*LOG10(C147)</f>
        <v>55.188760028266643</v>
      </c>
      <c r="E147">
        <f t="shared" si="2"/>
        <v>330275.22935779893</v>
      </c>
    </row>
    <row r="148" spans="1:5" x14ac:dyDescent="0.3">
      <c r="A148">
        <v>11</v>
      </c>
      <c r="B148">
        <f>A148*V</f>
        <v>183.33333333333334</v>
      </c>
      <c r="C148">
        <f>SQRT(dd^2+B148^2)</f>
        <v>190.02923751652301</v>
      </c>
      <c r="D148">
        <f>Lw-11-20*LOG10(C148)</f>
        <v>54.423591484604508</v>
      </c>
      <c r="E148">
        <f t="shared" si="2"/>
        <v>276923.07692307734</v>
      </c>
    </row>
    <row r="149" spans="1:5" x14ac:dyDescent="0.3">
      <c r="A149">
        <v>12</v>
      </c>
      <c r="B149">
        <f>A149*V</f>
        <v>200</v>
      </c>
      <c r="C149">
        <f>SQRT(dd^2+B149^2)</f>
        <v>206.15528128088303</v>
      </c>
      <c r="D149">
        <f>Lw-11-20*LOG10(C149)</f>
        <v>53.71611069949688</v>
      </c>
      <c r="E149">
        <f t="shared" si="2"/>
        <v>235294.11764705894</v>
      </c>
    </row>
    <row r="150" spans="1:5" x14ac:dyDescent="0.3">
      <c r="A150">
        <v>13</v>
      </c>
      <c r="B150">
        <f>A150*V</f>
        <v>216.66666666666669</v>
      </c>
      <c r="C150">
        <f>SQRT(dd^2+B150^2)</f>
        <v>222.36106773543892</v>
      </c>
      <c r="D150">
        <f>Lw-11-20*LOG10(C150)</f>
        <v>53.058824984583936</v>
      </c>
      <c r="E150">
        <f t="shared" si="2"/>
        <v>202247.19101123605</v>
      </c>
    </row>
    <row r="151" spans="1:5" x14ac:dyDescent="0.3">
      <c r="A151">
        <v>14</v>
      </c>
      <c r="B151">
        <f>A151*V</f>
        <v>233.33333333333334</v>
      </c>
      <c r="C151">
        <f>SQRT(dd^2+B151^2)</f>
        <v>238.63035105460588</v>
      </c>
      <c r="D151">
        <f>Lw-11-20*LOG10(C151)</f>
        <v>52.445486397115324</v>
      </c>
      <c r="E151">
        <f t="shared" si="2"/>
        <v>175609.75609756098</v>
      </c>
    </row>
    <row r="152" spans="1:5" x14ac:dyDescent="0.3">
      <c r="A152">
        <v>15</v>
      </c>
      <c r="B152">
        <f>A152*V</f>
        <v>250.00000000000003</v>
      </c>
      <c r="C152">
        <f>SQRT(dd^2+B152^2)</f>
        <v>254.95097567963927</v>
      </c>
      <c r="D152">
        <f>Lw-11-20*LOG10(C152)</f>
        <v>51.870866433571443</v>
      </c>
      <c r="E152">
        <f t="shared" si="2"/>
        <v>153846.15384615384</v>
      </c>
    </row>
    <row r="153" spans="1:5" x14ac:dyDescent="0.3">
      <c r="A153">
        <v>16</v>
      </c>
      <c r="B153">
        <f>A153*V</f>
        <v>266.66666666666669</v>
      </c>
      <c r="C153">
        <f>SQRT(dd^2+B153^2)</f>
        <v>271.31367660166183</v>
      </c>
      <c r="D153">
        <f>Lw-11-20*LOG10(C153)</f>
        <v>51.330566268304793</v>
      </c>
      <c r="E153">
        <f t="shared" si="2"/>
        <v>135849.05660377364</v>
      </c>
    </row>
    <row r="154" spans="1:5" x14ac:dyDescent="0.3">
      <c r="A154">
        <v>17</v>
      </c>
      <c r="B154">
        <f>A154*V</f>
        <v>283.33333333333337</v>
      </c>
      <c r="C154">
        <f>SQRT(dd^2+B154^2)</f>
        <v>287.71127502720117</v>
      </c>
      <c r="D154">
        <f>Lw-11-20*LOG10(C154)</f>
        <v>50.820862366910319</v>
      </c>
      <c r="E154">
        <f t="shared" si="2"/>
        <v>120805.36912751669</v>
      </c>
    </row>
    <row r="155" spans="1:5" x14ac:dyDescent="0.3">
      <c r="A155">
        <v>18</v>
      </c>
      <c r="B155">
        <f>A155*V</f>
        <v>300</v>
      </c>
      <c r="C155">
        <f>SQRT(dd^2+B155^2)</f>
        <v>304.13812651491099</v>
      </c>
      <c r="D155">
        <f>Lw-11-20*LOG10(C155)</f>
        <v>50.338582672609675</v>
      </c>
      <c r="E155">
        <f t="shared" si="2"/>
        <v>108108.10810810832</v>
      </c>
    </row>
    <row r="156" spans="1:5" x14ac:dyDescent="0.3">
      <c r="A156">
        <v>19</v>
      </c>
      <c r="B156">
        <f>A156*V</f>
        <v>316.66666666666669</v>
      </c>
      <c r="C156">
        <f>SQRT(dd^2+B156^2)</f>
        <v>320.58973436118913</v>
      </c>
      <c r="D156">
        <f>Lw-11-20*LOG10(C156)</f>
        <v>49.88100776700292</v>
      </c>
      <c r="E156">
        <f t="shared" si="2"/>
        <v>97297.297297297278</v>
      </c>
    </row>
    <row r="157" spans="1:5" x14ac:dyDescent="0.3">
      <c r="A157">
        <v>20</v>
      </c>
      <c r="B157">
        <f>A157*V</f>
        <v>333.33333333333337</v>
      </c>
      <c r="C157">
        <f>SQRT(dd^2+B157^2)</f>
        <v>337.06247360261142</v>
      </c>
      <c r="D157">
        <f>Lw-11-20*LOG10(C157)</f>
        <v>49.445791927599458</v>
      </c>
      <c r="E157">
        <f t="shared" si="2"/>
        <v>88019.559902200723</v>
      </c>
    </row>
    <row r="158" spans="1:5" x14ac:dyDescent="0.3">
      <c r="A158">
        <v>21</v>
      </c>
      <c r="B158">
        <f>A158*V</f>
        <v>350</v>
      </c>
      <c r="C158">
        <f>SQRT(dd^2+B158^2)</f>
        <v>353.55339059327378</v>
      </c>
      <c r="D158">
        <f>Lw-11-20*LOG10(C158)</f>
        <v>49.030899869919438</v>
      </c>
      <c r="E158">
        <f t="shared" si="2"/>
        <v>80000.000000000087</v>
      </c>
    </row>
    <row r="159" spans="1:5" x14ac:dyDescent="0.3">
      <c r="A159">
        <v>22</v>
      </c>
      <c r="B159">
        <f>A159*V</f>
        <v>366.66666666666669</v>
      </c>
      <c r="C159">
        <f>SQRT(dd^2+B159^2)</f>
        <v>370.06005518624198</v>
      </c>
      <c r="D159">
        <f>Lw-11-20*LOG10(C159)</f>
        <v>48.634555814900573</v>
      </c>
      <c r="E159">
        <f t="shared" si="2"/>
        <v>73022.312373225199</v>
      </c>
    </row>
    <row r="160" spans="1:5" x14ac:dyDescent="0.3">
      <c r="A160">
        <v>23</v>
      </c>
      <c r="B160">
        <f>A160*V</f>
        <v>383.33333333333337</v>
      </c>
      <c r="C160">
        <f>SQRT(dd^2+B160^2)</f>
        <v>386.58045015810677</v>
      </c>
      <c r="D160">
        <f>Lw-11-20*LOG10(C160)</f>
        <v>48.255202251008981</v>
      </c>
      <c r="E160">
        <f t="shared" si="2"/>
        <v>66914.498141264019</v>
      </c>
    </row>
    <row r="161" spans="1:5" x14ac:dyDescent="0.3">
      <c r="A161">
        <v>24</v>
      </c>
      <c r="B161">
        <f>A161*V</f>
        <v>400</v>
      </c>
      <c r="C161">
        <f>SQRT(dd^2+B161^2)</f>
        <v>403.11288741492746</v>
      </c>
      <c r="D161">
        <f>Lw-11-20*LOG10(C161)</f>
        <v>47.891466346851068</v>
      </c>
      <c r="E161">
        <f t="shared" si="2"/>
        <v>61538.461538461597</v>
      </c>
    </row>
    <row r="162" spans="1:5" x14ac:dyDescent="0.3">
      <c r="A162">
        <v>25</v>
      </c>
      <c r="B162">
        <f>A162*V</f>
        <v>416.66666666666669</v>
      </c>
      <c r="C162">
        <f>SQRT(dd^2+B162^2)</f>
        <v>419.65594373380571</v>
      </c>
      <c r="D162">
        <f>Lw-11-20*LOG10(C162)</f>
        <v>47.542132428855545</v>
      </c>
      <c r="E162">
        <f t="shared" si="2"/>
        <v>56782.334384858077</v>
      </c>
    </row>
    <row r="163" spans="1:5" x14ac:dyDescent="0.3">
      <c r="A163">
        <v>26</v>
      </c>
      <c r="B163">
        <f>A163*V</f>
        <v>433.33333333333337</v>
      </c>
      <c r="C163">
        <f>SQRT(dd^2+B163^2)</f>
        <v>436.20841094341341</v>
      </c>
      <c r="D163">
        <f>Lw-11-20*LOG10(C163)</f>
        <v>47.20611929274861</v>
      </c>
      <c r="E163">
        <f t="shared" si="2"/>
        <v>52554.744525547445</v>
      </c>
    </row>
    <row r="164" spans="1:5" x14ac:dyDescent="0.3">
      <c r="A164">
        <v>27</v>
      </c>
      <c r="B164">
        <f>A164*V</f>
        <v>450.00000000000006</v>
      </c>
      <c r="C164">
        <f>SQRT(dd^2+B164^2)</f>
        <v>452.76925690687091</v>
      </c>
      <c r="D164">
        <f>Lw-11-20*LOG10(C164)</f>
        <v>46.882461389442454</v>
      </c>
      <c r="E164">
        <f t="shared" si="2"/>
        <v>48780.487804878154</v>
      </c>
    </row>
    <row r="165" spans="1:5" x14ac:dyDescent="0.3">
      <c r="A165">
        <v>28</v>
      </c>
      <c r="B165">
        <f>A165*V</f>
        <v>466.66666666666669</v>
      </c>
      <c r="C165">
        <f>SQRT(dd^2+B165^2)</f>
        <v>469.33759467762411</v>
      </c>
      <c r="D165">
        <f>Lw-11-20*LOG10(C165)</f>
        <v>46.570293134496836</v>
      </c>
      <c r="E165">
        <f t="shared" si="2"/>
        <v>45397.22572509465</v>
      </c>
    </row>
    <row r="166" spans="1:5" x14ac:dyDescent="0.3">
      <c r="A166">
        <v>29</v>
      </c>
      <c r="B166">
        <f>A166*V</f>
        <v>483.33333333333337</v>
      </c>
      <c r="C166">
        <f>SQRT(dd^2+B166^2)</f>
        <v>485.91265790377508</v>
      </c>
      <c r="D166">
        <f>Lw-11-20*LOG10(C166)</f>
        <v>46.268835750529945</v>
      </c>
      <c r="E166">
        <f t="shared" si="2"/>
        <v>42352.941176470697</v>
      </c>
    </row>
    <row r="167" spans="1:5" x14ac:dyDescent="0.3">
      <c r="A167">
        <v>30</v>
      </c>
      <c r="B167">
        <f>A167*V</f>
        <v>500.00000000000006</v>
      </c>
      <c r="C167">
        <f>SQRT(dd^2+B167^2)</f>
        <v>502.49378105604455</v>
      </c>
      <c r="D167">
        <f>Lw-11-20*LOG10(C167)</f>
        <v>45.977386175453191</v>
      </c>
      <c r="E167">
        <f t="shared" si="2"/>
        <v>39603.96039603962</v>
      </c>
    </row>
    <row r="168" spans="1:5" x14ac:dyDescent="0.3">
      <c r="A168">
        <v>31</v>
      </c>
      <c r="B168">
        <f>A168*V</f>
        <v>516.66666666666674</v>
      </c>
      <c r="C168">
        <f>SQRT(dd^2+B168^2)</f>
        <v>519.080383413248</v>
      </c>
      <c r="D168">
        <f>Lw-11-20*LOG10(C168)</f>
        <v>45.695307665010425</v>
      </c>
      <c r="E168">
        <f t="shared" si="2"/>
        <v>37113.402061855704</v>
      </c>
    </row>
    <row r="169" spans="1:5" x14ac:dyDescent="0.3">
      <c r="A169">
        <v>32</v>
      </c>
      <c r="B169">
        <f>A169*V</f>
        <v>533.33333333333337</v>
      </c>
      <c r="C169">
        <f>SQRT(dd^2+B169^2)</f>
        <v>535.67195599960667</v>
      </c>
      <c r="D169">
        <f>Lw-11-20*LOG10(C169)</f>
        <v>45.422021792476663</v>
      </c>
      <c r="E169">
        <f t="shared" si="2"/>
        <v>34849.95159728943</v>
      </c>
    </row>
    <row r="170" spans="1:5" x14ac:dyDescent="0.3">
      <c r="A170">
        <v>33</v>
      </c>
      <c r="B170">
        <f>A170*V</f>
        <v>550</v>
      </c>
      <c r="C170">
        <f>SQRT(dd^2+B170^2)</f>
        <v>552.26805085936303</v>
      </c>
      <c r="D170">
        <f>Lw-11-20*LOG10(C170)</f>
        <v>45.157001606532141</v>
      </c>
      <c r="E170">
        <f t="shared" si="2"/>
        <v>32786.885245901649</v>
      </c>
    </row>
    <row r="171" spans="1:5" x14ac:dyDescent="0.3">
      <c r="A171">
        <v>34</v>
      </c>
      <c r="B171">
        <f>A171*V</f>
        <v>566.66666666666674</v>
      </c>
      <c r="C171">
        <f>SQRT(dd^2+B171^2)</f>
        <v>568.86827219586712</v>
      </c>
      <c r="D171">
        <f>Lw-11-20*LOG10(C171)</f>
        <v>44.899765754052495</v>
      </c>
      <c r="E171">
        <f t="shared" si="2"/>
        <v>30901.287553648086</v>
      </c>
    </row>
    <row r="172" spans="1:5" x14ac:dyDescent="0.3">
      <c r="A172">
        <v>35</v>
      </c>
      <c r="B172">
        <f>A172*V</f>
        <v>583.33333333333337</v>
      </c>
      <c r="C172">
        <f>SQRT(dd^2+B172^2)</f>
        <v>585.47226900834323</v>
      </c>
      <c r="D172">
        <f>Lw-11-20*LOG10(C172)</f>
        <v>44.649873410700643</v>
      </c>
      <c r="E172">
        <f t="shared" si="2"/>
        <v>29173.419773095651</v>
      </c>
    </row>
    <row r="173" spans="1:5" x14ac:dyDescent="0.3">
      <c r="A173">
        <v>36</v>
      </c>
      <c r="B173">
        <f>A173*V</f>
        <v>600</v>
      </c>
      <c r="C173">
        <f>SQRT(dd^2+B173^2)</f>
        <v>602.07972893961482</v>
      </c>
      <c r="D173">
        <f>Lw-11-20*LOG10(C173)</f>
        <v>44.406919890929871</v>
      </c>
      <c r="E173">
        <f t="shared" si="2"/>
        <v>27586.206896551721</v>
      </c>
    </row>
    <row r="174" spans="1:5" x14ac:dyDescent="0.3">
      <c r="A174">
        <v>37</v>
      </c>
      <c r="B174">
        <f>A174*V</f>
        <v>616.66666666666674</v>
      </c>
      <c r="C174">
        <f>SQRT(dd^2+B174^2)</f>
        <v>618.69037310901956</v>
      </c>
      <c r="D174">
        <f>Lw-11-20*LOG10(C174)</f>
        <v>44.170532831956805</v>
      </c>
      <c r="E174">
        <f t="shared" si="2"/>
        <v>26124.818577648817</v>
      </c>
    </row>
    <row r="175" spans="1:5" x14ac:dyDescent="0.3">
      <c r="A175">
        <v>38</v>
      </c>
      <c r="B175">
        <f>A175*V</f>
        <v>633.33333333333337</v>
      </c>
      <c r="C175">
        <f>SQRT(dd^2+B175^2)</f>
        <v>635.30395175153069</v>
      </c>
      <c r="D175">
        <f>Lw-11-20*LOG10(C175)</f>
        <v>43.940368864692658</v>
      </c>
      <c r="E175">
        <f t="shared" si="2"/>
        <v>24776.32484514801</v>
      </c>
    </row>
    <row r="176" spans="1:5" x14ac:dyDescent="0.3">
      <c r="A176">
        <v>39</v>
      </c>
      <c r="B176">
        <f>A176*V</f>
        <v>650</v>
      </c>
      <c r="C176">
        <f>SQRT(dd^2+B176^2)</f>
        <v>651.92024052026488</v>
      </c>
      <c r="D176">
        <f>Lw-11-20*LOG10(C176)</f>
        <v>43.71611069949688</v>
      </c>
      <c r="E176">
        <f t="shared" si="2"/>
        <v>23529.41176470591</v>
      </c>
    </row>
    <row r="177" spans="1:5" x14ac:dyDescent="0.3">
      <c r="A177">
        <v>40</v>
      </c>
      <c r="B177">
        <f>A177*V</f>
        <v>666.66666666666674</v>
      </c>
      <c r="C177">
        <f>SQRT(dd^2+B177^2)</f>
        <v>668.53903733771938</v>
      </c>
      <c r="D177">
        <f>Lw-11-20*LOG10(C177)</f>
        <v>43.497464566682574</v>
      </c>
      <c r="E177">
        <f t="shared" si="2"/>
        <v>22374.145431945308</v>
      </c>
    </row>
    <row r="178" spans="1:5" x14ac:dyDescent="0.3">
      <c r="A178">
        <v>41</v>
      </c>
      <c r="B178">
        <f>A178*V</f>
        <v>683.33333333333337</v>
      </c>
      <c r="C178">
        <f>SQRT(dd^2+B178^2)</f>
        <v>685.16015970314891</v>
      </c>
      <c r="D178">
        <f>Lw-11-20*LOG10(C178)</f>
        <v>43.284157961536138</v>
      </c>
      <c r="E178">
        <f t="shared" si="2"/>
        <v>21301.775147929035</v>
      </c>
    </row>
    <row r="179" spans="1:5" x14ac:dyDescent="0.3">
      <c r="A179">
        <v>42</v>
      </c>
      <c r="B179">
        <f>A179*V</f>
        <v>700</v>
      </c>
      <c r="C179">
        <f>SQRT(dd^2+B179^2)</f>
        <v>701.78344238090995</v>
      </c>
      <c r="D179">
        <f>Lw-11-20*LOG10(C179)</f>
        <v>43.075937651663693</v>
      </c>
      <c r="E179">
        <f t="shared" si="2"/>
        <v>20304.568527918793</v>
      </c>
    </row>
    <row r="180" spans="1:5" x14ac:dyDescent="0.3">
      <c r="A180">
        <v>43</v>
      </c>
      <c r="B180">
        <f>A180*V</f>
        <v>716.66666666666674</v>
      </c>
      <c r="C180">
        <f>SQRT(dd^2+B180^2)</f>
        <v>718.40873540841028</v>
      </c>
      <c r="D180">
        <f>Lw-11-20*LOG10(C180)</f>
        <v>42.872567911096638</v>
      </c>
      <c r="E180">
        <f t="shared" si="2"/>
        <v>19375.67276641553</v>
      </c>
    </row>
    <row r="181" spans="1:5" x14ac:dyDescent="0.3">
      <c r="A181">
        <v>44</v>
      </c>
      <c r="B181">
        <f>A181*V</f>
        <v>733.33333333333337</v>
      </c>
      <c r="C181">
        <f>SQRT(dd^2+B181^2)</f>
        <v>735.03590237333162</v>
      </c>
      <c r="D181">
        <f>Lw-11-20*LOG10(C181)</f>
        <v>42.673828951055611</v>
      </c>
      <c r="E181">
        <f t="shared" si="2"/>
        <v>18508.997429305924</v>
      </c>
    </row>
    <row r="182" spans="1:5" x14ac:dyDescent="0.3">
      <c r="A182">
        <v>45</v>
      </c>
      <c r="B182">
        <f>A182*V</f>
        <v>750</v>
      </c>
      <c r="C182">
        <f>SQRT(dd^2+B182^2)</f>
        <v>751.66481891864544</v>
      </c>
      <c r="D182">
        <f>Lw-11-20*LOG10(C182)</f>
        <v>42.47951552180561</v>
      </c>
      <c r="E182">
        <f t="shared" si="2"/>
        <v>17699.115044247807</v>
      </c>
    </row>
    <row r="183" spans="1:5" x14ac:dyDescent="0.3">
      <c r="A183">
        <v>46</v>
      </c>
      <c r="B183">
        <f>A183*V</f>
        <v>766.66666666666674</v>
      </c>
      <c r="C183">
        <f>SQRT(dd^2+B183^2)</f>
        <v>768.29537144107405</v>
      </c>
      <c r="D183">
        <f>Lw-11-20*LOG10(C183)</f>
        <v>42.289435663809563</v>
      </c>
      <c r="E183">
        <f t="shared" si="2"/>
        <v>16941.176470588234</v>
      </c>
    </row>
    <row r="184" spans="1:5" x14ac:dyDescent="0.3">
      <c r="A184">
        <v>47</v>
      </c>
      <c r="B184">
        <f>A184*V</f>
        <v>783.33333333333337</v>
      </c>
      <c r="C184">
        <f>SQRT(dd^2+B184^2)</f>
        <v>784.92745595444114</v>
      </c>
      <c r="D184">
        <f>Lw-11-20*LOG10(C184)</f>
        <v>42.103409589541457</v>
      </c>
      <c r="E184">
        <f t="shared" si="2"/>
        <v>16230.838593327335</v>
      </c>
    </row>
    <row r="185" spans="1:5" x14ac:dyDescent="0.3">
      <c r="A185">
        <v>48</v>
      </c>
      <c r="B185">
        <f>A185*V</f>
        <v>800</v>
      </c>
      <c r="C185">
        <f>SQRT(dd^2+B185^2)</f>
        <v>801.56097709406981</v>
      </c>
      <c r="D185">
        <f>Lw-11-20*LOG10(C185)</f>
        <v>41.921268679966687</v>
      </c>
      <c r="E185">
        <f t="shared" si="2"/>
        <v>15564.202334630383</v>
      </c>
    </row>
    <row r="186" spans="1:5" x14ac:dyDescent="0.3">
      <c r="A186">
        <v>49</v>
      </c>
      <c r="B186">
        <f>A186*V</f>
        <v>816.66666666666674</v>
      </c>
      <c r="C186">
        <f>SQRT(dd^2+B186^2)</f>
        <v>818.19584724223853</v>
      </c>
      <c r="D186">
        <f>Lw-11-20*LOG10(C186)</f>
        <v>41.742854581924185</v>
      </c>
      <c r="E186">
        <f t="shared" si="2"/>
        <v>14937.759336099576</v>
      </c>
    </row>
    <row r="187" spans="1:5" x14ac:dyDescent="0.3">
      <c r="A187">
        <v>50</v>
      </c>
      <c r="B187">
        <f>A187*V</f>
        <v>833.33333333333337</v>
      </c>
      <c r="C187">
        <f>SQRT(dd^2+B187^2)</f>
        <v>834.83198575787958</v>
      </c>
      <c r="D187">
        <f>Lw-11-20*LOG10(C187)</f>
        <v>41.568018394526767</v>
      </c>
      <c r="E187">
        <f t="shared" si="2"/>
        <v>14348.345954563581</v>
      </c>
    </row>
    <row r="188" spans="1:5" x14ac:dyDescent="0.3">
      <c r="A188">
        <v>51</v>
      </c>
      <c r="B188">
        <f>A188*V</f>
        <v>850.00000000000011</v>
      </c>
      <c r="C188">
        <f>SQRT(dd^2+B188^2)</f>
        <v>851.46931829632024</v>
      </c>
      <c r="D188">
        <f>Lw-11-20*LOG10(C188)</f>
        <v>41.396619934290058</v>
      </c>
      <c r="E188">
        <f t="shared" si="2"/>
        <v>13793.103448275859</v>
      </c>
    </row>
    <row r="189" spans="1:5" x14ac:dyDescent="0.3">
      <c r="A189">
        <v>52</v>
      </c>
      <c r="B189">
        <f>A189*V</f>
        <v>866.66666666666674</v>
      </c>
      <c r="C189">
        <f>SQRT(dd^2+B189^2)</f>
        <v>868.10777620702788</v>
      </c>
      <c r="D189">
        <f>Lw-11-20*LOG10(C189)</f>
        <v>41.228527070056913</v>
      </c>
      <c r="E189">
        <f t="shared" si="2"/>
        <v>13269.443420567657</v>
      </c>
    </row>
    <row r="190" spans="1:5" x14ac:dyDescent="0.3">
      <c r="A190">
        <v>53</v>
      </c>
      <c r="B190">
        <f>A190*V</f>
        <v>883.33333333333337</v>
      </c>
      <c r="C190">
        <f>SQRT(dd^2+B190^2)</f>
        <v>884.74729599913326</v>
      </c>
      <c r="D190">
        <f>Lw-11-20*LOG10(C190)</f>
        <v>41.063615119939492</v>
      </c>
      <c r="E190">
        <f t="shared" si="2"/>
        <v>12775.017743080196</v>
      </c>
    </row>
    <row r="191" spans="1:5" x14ac:dyDescent="0.3">
      <c r="A191">
        <v>54</v>
      </c>
      <c r="B191">
        <f>A191*V</f>
        <v>900.00000000000011</v>
      </c>
      <c r="C191">
        <f>SQRT(dd^2+B191^2)</f>
        <v>901.38781886599747</v>
      </c>
      <c r="D191">
        <f>Lw-11-20*LOG10(C191)</f>
        <v>40.901766303490881</v>
      </c>
      <c r="E191">
        <f t="shared" si="2"/>
        <v>12307.692307692329</v>
      </c>
    </row>
    <row r="192" spans="1:5" x14ac:dyDescent="0.3">
      <c r="A192">
        <v>55</v>
      </c>
      <c r="B192">
        <f>A192*V</f>
        <v>916.66666666666674</v>
      </c>
      <c r="C192">
        <f>SQRT(dd^2+B192^2)</f>
        <v>918.02929026136087</v>
      </c>
      <c r="D192">
        <f>Lw-11-20*LOG10(C192)</f>
        <v>40.74286924316575</v>
      </c>
      <c r="E192">
        <f t="shared" si="2"/>
        <v>11865.524060646008</v>
      </c>
    </row>
    <row r="193" spans="1:5" x14ac:dyDescent="0.3">
      <c r="A193">
        <v>56</v>
      </c>
      <c r="B193">
        <f>A193*V</f>
        <v>933.33333333333337</v>
      </c>
      <c r="C193">
        <f>SQRT(dd^2+B193^2)</f>
        <v>934.67165952066352</v>
      </c>
      <c r="D193">
        <f>Lw-11-20*LOG10(C193)</f>
        <v>40.586818509859995</v>
      </c>
      <c r="E193">
        <f t="shared" si="2"/>
        <v>11446.740858505593</v>
      </c>
    </row>
    <row r="194" spans="1:5" x14ac:dyDescent="0.3">
      <c r="A194">
        <v>57</v>
      </c>
      <c r="B194">
        <f>A194*V</f>
        <v>950.00000000000011</v>
      </c>
      <c r="C194">
        <f>SQRT(dd^2+B194^2)</f>
        <v>951.31487952202258</v>
      </c>
      <c r="D194">
        <f>Lw-11-20*LOG10(C194)</f>
        <v>40.433514207947965</v>
      </c>
      <c r="E194">
        <f t="shared" si="2"/>
        <v>11049.72375690608</v>
      </c>
    </row>
    <row r="195" spans="1:5" x14ac:dyDescent="0.3">
      <c r="A195">
        <v>58</v>
      </c>
      <c r="B195">
        <f>A195*V</f>
        <v>966.66666666666674</v>
      </c>
      <c r="C195">
        <f>SQRT(dd^2+B195^2)</f>
        <v>967.95890638210699</v>
      </c>
      <c r="D195">
        <f>Lw-11-20*LOG10(C195)</f>
        <v>40.282861595780858</v>
      </c>
      <c r="E195">
        <f t="shared" si="2"/>
        <v>10672.991402312487</v>
      </c>
    </row>
    <row r="196" spans="1:5" x14ac:dyDescent="0.3">
      <c r="A196">
        <v>59</v>
      </c>
      <c r="B196">
        <f>A196*V</f>
        <v>983.33333333333337</v>
      </c>
      <c r="C196">
        <f>SQRT(dd^2+B196^2)</f>
        <v>984.60369918279537</v>
      </c>
      <c r="D196">
        <f>Lw-11-20*LOG10(C196)</f>
        <v>40.134770738081073</v>
      </c>
      <c r="E196">
        <f t="shared" si="2"/>
        <v>10315.18624641835</v>
      </c>
    </row>
    <row r="197" spans="1:5" x14ac:dyDescent="0.3">
      <c r="A197">
        <v>60</v>
      </c>
      <c r="B197">
        <f>A197*V</f>
        <v>1000.0000000000001</v>
      </c>
      <c r="C197">
        <f>SQRT(dd^2+B197^2)</f>
        <v>1001.2492197250394</v>
      </c>
      <c r="D197">
        <f>Lw-11-20*LOG10(C197)</f>
        <v>39.989156187077803</v>
      </c>
      <c r="E197">
        <f t="shared" si="2"/>
        <v>9975.0623441396638</v>
      </c>
    </row>
    <row r="198" spans="1:5" x14ac:dyDescent="0.3">
      <c r="A198">
        <v>61</v>
      </c>
      <c r="B198">
        <f>A198*V</f>
        <v>1016.6666666666667</v>
      </c>
      <c r="C198">
        <f>SQRT(dd^2+B198^2)</f>
        <v>1017.8954323068315</v>
      </c>
      <c r="D198">
        <f>Lw-11-20*LOG10(C198)</f>
        <v>39.845936689585997</v>
      </c>
      <c r="E198">
        <f t="shared" si="2"/>
        <v>9651.474530831114</v>
      </c>
    </row>
    <row r="199" spans="1:5" x14ac:dyDescent="0.3">
      <c r="A199">
        <v>62</v>
      </c>
      <c r="B199">
        <f>A199*V</f>
        <v>1033.3333333333335</v>
      </c>
      <c r="C199">
        <f>SQRT(dd^2+B199^2)</f>
        <v>1034.5423035225665</v>
      </c>
      <c r="D199">
        <f>Lw-11-20*LOG10(C199)</f>
        <v>39.705034917542861</v>
      </c>
      <c r="E199">
        <f t="shared" si="2"/>
        <v>9343.36880352972</v>
      </c>
    </row>
    <row r="200" spans="1:5" x14ac:dyDescent="0.3">
      <c r="A200">
        <v>63</v>
      </c>
      <c r="B200">
        <f>A200*V</f>
        <v>1050</v>
      </c>
      <c r="C200">
        <f>SQRT(dd^2+B200^2)</f>
        <v>1051.1898020814319</v>
      </c>
      <c r="D200">
        <f>Lw-11-20*LOG10(C200)</f>
        <v>39.566377219788706</v>
      </c>
      <c r="E200">
        <f t="shared" si="2"/>
        <v>9049.7737556561169</v>
      </c>
    </row>
    <row r="201" spans="1:5" x14ac:dyDescent="0.3">
      <c r="A201">
        <v>64</v>
      </c>
      <c r="B201">
        <f>A201*V</f>
        <v>1066.6666666666667</v>
      </c>
      <c r="C201">
        <f>SQRT(dd^2+B201^2)</f>
        <v>1067.8378986427565</v>
      </c>
      <c r="D201">
        <f>Lw-11-20*LOG10(C201)</f>
        <v>39.429893393118277</v>
      </c>
      <c r="E201">
        <f t="shared" si="2"/>
        <v>8769.7929354445932</v>
      </c>
    </row>
    <row r="202" spans="1:5" x14ac:dyDescent="0.3">
      <c r="A202">
        <v>65</v>
      </c>
      <c r="B202">
        <f>A202*V</f>
        <v>1083.3333333333335</v>
      </c>
      <c r="C202">
        <f>SQRT(dd^2+B202^2)</f>
        <v>1084.4865656664961</v>
      </c>
      <c r="D202">
        <f>Lw-11-20*LOG10(C202)</f>
        <v>39.29551647083894</v>
      </c>
      <c r="E202">
        <f t="shared" si="2"/>
        <v>8502.5980160604777</v>
      </c>
    </row>
    <row r="203" spans="1:5" x14ac:dyDescent="0.3">
      <c r="A203">
        <v>66</v>
      </c>
      <c r="B203">
        <f>A203*V</f>
        <v>1100</v>
      </c>
      <c r="C203">
        <f>SQRT(dd^2+B203^2)</f>
        <v>1101.1357772772619</v>
      </c>
      <c r="D203">
        <f>Lw-11-20*LOG10(C203)</f>
        <v>39.163182527256986</v>
      </c>
      <c r="E203">
        <f t="shared" si="2"/>
        <v>8247.4226804123755</v>
      </c>
    </row>
    <row r="204" spans="1:5" x14ac:dyDescent="0.3">
      <c r="A204">
        <v>67</v>
      </c>
      <c r="B204">
        <f>A204*V</f>
        <v>1116.6666666666667</v>
      </c>
      <c r="C204">
        <f>SQRT(dd^2+B204^2)</f>
        <v>1117.7855091404813</v>
      </c>
      <c r="D204">
        <f>Lw-11-20*LOG10(C204)</f>
        <v>39.032830496676738</v>
      </c>
      <c r="E204">
        <f t="shared" si="2"/>
        <v>8003.5571365051092</v>
      </c>
    </row>
    <row r="205" spans="1:5" x14ac:dyDescent="0.3">
      <c r="A205">
        <v>68</v>
      </c>
      <c r="B205">
        <f>A205*V</f>
        <v>1133.3333333333335</v>
      </c>
      <c r="C205">
        <f>SQRT(dd^2+B205^2)</f>
        <v>1134.4357383494425</v>
      </c>
      <c r="D205">
        <f>Lw-11-20*LOG10(C205)</f>
        <v>38.904402005641323</v>
      </c>
      <c r="E205">
        <f t="shared" si="2"/>
        <v>7770.3431901575714</v>
      </c>
    </row>
    <row r="206" spans="1:5" x14ac:dyDescent="0.3">
      <c r="A206">
        <v>69</v>
      </c>
      <c r="B206">
        <f>A206*V</f>
        <v>1150</v>
      </c>
      <c r="C206">
        <f>SQRT(dd^2+B206^2)</f>
        <v>1151.0864433221338</v>
      </c>
      <c r="D206">
        <f>Lw-11-20*LOG10(C206)</f>
        <v>38.777841217271735</v>
      </c>
      <c r="E206">
        <f t="shared" si="2"/>
        <v>7547.1698113207667</v>
      </c>
    </row>
    <row r="207" spans="1:5" x14ac:dyDescent="0.3">
      <c r="A207">
        <v>70</v>
      </c>
      <c r="B207">
        <f>A207*V</f>
        <v>1166.6666666666667</v>
      </c>
      <c r="C207">
        <f>SQRT(dd^2+B207^2)</f>
        <v>1167.7376037068907</v>
      </c>
      <c r="D207">
        <f>Lw-11-20*LOG10(C207)</f>
        <v>38.65309468667418</v>
      </c>
      <c r="E207">
        <f t="shared" si="2"/>
        <v>7333.4691383173886</v>
      </c>
    </row>
    <row r="208" spans="1:5" x14ac:dyDescent="0.3">
      <c r="A208">
        <v>71</v>
      </c>
      <c r="B208">
        <f>A208*V</f>
        <v>1183.3333333333335</v>
      </c>
      <c r="C208">
        <f>SQRT(dd^2+B208^2)</f>
        <v>1184.3892002959915</v>
      </c>
      <c r="D208">
        <f>Lw-11-20*LOG10(C208)</f>
        <v>38.530111226486255</v>
      </c>
      <c r="E208">
        <f t="shared" si="2"/>
        <v>7128.7128712871336</v>
      </c>
    </row>
    <row r="209" spans="1:5" x14ac:dyDescent="0.3">
      <c r="A209">
        <v>72</v>
      </c>
      <c r="B209">
        <f>A209*V</f>
        <v>1200</v>
      </c>
      <c r="C209">
        <f>SQRT(dd^2+B209^2)</f>
        <v>1201.0412149464314</v>
      </c>
      <c r="D209">
        <f>Lw-11-20*LOG10(C209)</f>
        <v>38.408841781722309</v>
      </c>
      <c r="E209">
        <f t="shared" si="2"/>
        <v>6932.4090121317186</v>
      </c>
    </row>
    <row r="210" spans="1:5" x14ac:dyDescent="0.3">
      <c r="A210">
        <v>73</v>
      </c>
      <c r="B210">
        <f>A210*V</f>
        <v>1216.6666666666667</v>
      </c>
      <c r="C210">
        <f>SQRT(dd^2+B210^2)</f>
        <v>1217.6936305071888</v>
      </c>
      <c r="D210">
        <f>Lw-11-20*LOG10(C210)</f>
        <v>38.289239313157985</v>
      </c>
      <c r="E210">
        <f t="shared" ref="E210:E257" si="3">10^(D210/10)</f>
        <v>6744.0989134507399</v>
      </c>
    </row>
    <row r="211" spans="1:5" x14ac:dyDescent="0.3">
      <c r="A211">
        <v>74</v>
      </c>
      <c r="B211">
        <f>A211*V</f>
        <v>1233.3333333333335</v>
      </c>
      <c r="C211">
        <f>SQRT(dd^2+B211^2)</f>
        <v>1234.3464307523684</v>
      </c>
      <c r="D211">
        <f>Lw-11-20*LOG10(C211)</f>
        <v>38.171258688565572</v>
      </c>
      <c r="E211">
        <f t="shared" si="3"/>
        <v>6563.3546034640012</v>
      </c>
    </row>
    <row r="212" spans="1:5" x14ac:dyDescent="0.3">
      <c r="A212">
        <v>75</v>
      </c>
      <c r="B212">
        <f>A212*V</f>
        <v>1250</v>
      </c>
      <c r="C212">
        <f>SQRT(dd^2+B212^2)</f>
        <v>1250.9996003196804</v>
      </c>
      <c r="D212">
        <f>Lw-11-20*LOG10(C212)</f>
        <v>38.054856581175329</v>
      </c>
      <c r="E212">
        <f t="shared" si="3"/>
        <v>6389.7763578274808</v>
      </c>
    </row>
    <row r="213" spans="1:5" x14ac:dyDescent="0.3">
      <c r="A213">
        <v>76</v>
      </c>
      <c r="B213">
        <f>A213*V</f>
        <v>1266.6666666666667</v>
      </c>
      <c r="C213">
        <f>SQRT(dd^2+B213^2)</f>
        <v>1267.6531246537613</v>
      </c>
      <c r="D213">
        <f>Lw-11-20*LOG10(C213)</f>
        <v>37.939991374795184</v>
      </c>
      <c r="E213">
        <f t="shared" si="3"/>
        <v>6222.9904926534136</v>
      </c>
    </row>
    <row r="214" spans="1:5" x14ac:dyDescent="0.3">
      <c r="A214">
        <v>77</v>
      </c>
      <c r="B214">
        <f>A214*V</f>
        <v>1283.3333333333335</v>
      </c>
      <c r="C214">
        <f>SQRT(dd^2+B214^2)</f>
        <v>1284.3069899538991</v>
      </c>
      <c r="D214">
        <f>Lw-11-20*LOG10(C214)</f>
        <v>37.826623075072618</v>
      </c>
      <c r="E214">
        <f t="shared" si="3"/>
        <v>6062.6473560121349</v>
      </c>
    </row>
    <row r="215" spans="1:5" x14ac:dyDescent="0.3">
      <c r="A215">
        <v>78</v>
      </c>
      <c r="B215">
        <f>A215*V</f>
        <v>1300</v>
      </c>
      <c r="C215">
        <f>SQRT(dd^2+B215^2)</f>
        <v>1300.9611831257687</v>
      </c>
      <c r="D215">
        <f>Lw-11-20*LOG10(C215)</f>
        <v>37.714713226428181</v>
      </c>
      <c r="E215">
        <f t="shared" si="3"/>
        <v>5908.4194977843463</v>
      </c>
    </row>
    <row r="216" spans="1:5" x14ac:dyDescent="0.3">
      <c r="A216">
        <v>79</v>
      </c>
      <c r="B216">
        <f>A216*V</f>
        <v>1316.6666666666667</v>
      </c>
      <c r="C216">
        <f>SQRT(dd^2+B216^2)</f>
        <v>1317.6156917368248</v>
      </c>
      <c r="D216">
        <f>Lw-11-20*LOG10(C216)</f>
        <v>37.60422483423212</v>
      </c>
      <c r="E216">
        <f t="shared" si="3"/>
        <v>5760.0000000000027</v>
      </c>
    </row>
    <row r="217" spans="1:5" x14ac:dyDescent="0.3">
      <c r="A217">
        <v>80</v>
      </c>
      <c r="B217">
        <f>A217*V</f>
        <v>1333.3333333333335</v>
      </c>
      <c r="C217">
        <f>SQRT(dd^2+B217^2)</f>
        <v>1334.2705039750292</v>
      </c>
      <c r="D217">
        <f>Lw-11-20*LOG10(C217)</f>
        <v>37.495122291832203</v>
      </c>
      <c r="E217">
        <f t="shared" si="3"/>
        <v>5617.1009517865459</v>
      </c>
    </row>
    <row r="218" spans="1:5" x14ac:dyDescent="0.3">
      <c r="A218">
        <v>81</v>
      </c>
      <c r="B218">
        <f>A218*V</f>
        <v>1350</v>
      </c>
      <c r="C218">
        <f>SQRT(dd^2+B218^2)</f>
        <v>1350.9256086106295</v>
      </c>
      <c r="D218">
        <f>Lw-11-20*LOG10(C218)</f>
        <v>37.387371312075068</v>
      </c>
      <c r="E218">
        <f t="shared" si="3"/>
        <v>5479.452054794524</v>
      </c>
    </row>
    <row r="219" spans="1:5" x14ac:dyDescent="0.3">
      <c r="A219">
        <v>82</v>
      </c>
      <c r="B219">
        <f>A219*V</f>
        <v>1366.6666666666667</v>
      </c>
      <c r="C219">
        <f>SQRT(dd^2+B219^2)</f>
        <v>1367.5809949607292</v>
      </c>
      <c r="D219">
        <f>Lw-11-20*LOG10(C219)</f>
        <v>37.280938862993416</v>
      </c>
      <c r="E219">
        <f t="shared" si="3"/>
        <v>5346.7993465023101</v>
      </c>
    </row>
    <row r="220" spans="1:5" x14ac:dyDescent="0.3">
      <c r="A220">
        <v>83</v>
      </c>
      <c r="B220">
        <f>A220*V</f>
        <v>1383.3333333333335</v>
      </c>
      <c r="C220">
        <f>SQRT(dd^2+B220^2)</f>
        <v>1384.2366528564078</v>
      </c>
      <c r="D220">
        <f>Lw-11-20*LOG10(C220)</f>
        <v>37.175793107359148</v>
      </c>
      <c r="E220">
        <f t="shared" si="3"/>
        <v>5218.904030153667</v>
      </c>
    </row>
    <row r="221" spans="1:5" x14ac:dyDescent="0.3">
      <c r="A221">
        <v>84</v>
      </c>
      <c r="B221">
        <f>A221*V</f>
        <v>1400</v>
      </c>
      <c r="C221">
        <f>SQRT(dd^2+B221^2)</f>
        <v>1400.89257261219</v>
      </c>
      <c r="D221">
        <f>Lw-11-20*LOG10(C221)</f>
        <v>37.071903345827096</v>
      </c>
      <c r="E221">
        <f t="shared" si="3"/>
        <v>5095.5414012738893</v>
      </c>
    </row>
    <row r="222" spans="1:5" x14ac:dyDescent="0.3">
      <c r="A222">
        <v>85</v>
      </c>
      <c r="B222">
        <f>A222*V</f>
        <v>1416.6666666666667</v>
      </c>
      <c r="C222">
        <f>SQRT(dd^2+B222^2)</f>
        <v>1417.5487449976613</v>
      </c>
      <c r="D222">
        <f>Lw-11-20*LOG10(C222)</f>
        <v>36.969239963416868</v>
      </c>
      <c r="E222">
        <f t="shared" si="3"/>
        <v>4976.4998617639067</v>
      </c>
    </row>
    <row r="223" spans="1:5" x14ac:dyDescent="0.3">
      <c r="A223">
        <v>86</v>
      </c>
      <c r="B223">
        <f>A223*V</f>
        <v>1433.3333333333335</v>
      </c>
      <c r="C223">
        <f>SQRT(dd^2+B223^2)</f>
        <v>1434.2051612110608</v>
      </c>
      <c r="D223">
        <f>Lw-11-20*LOG10(C223)</f>
        <v>36.867774379100595</v>
      </c>
      <c r="E223">
        <f t="shared" si="3"/>
        <v>4861.5800135043846</v>
      </c>
    </row>
    <row r="224" spans="1:5" x14ac:dyDescent="0.3">
      <c r="A224">
        <v>87</v>
      </c>
      <c r="B224">
        <f>A224*V</f>
        <v>1450</v>
      </c>
      <c r="C224">
        <f>SQRT(dd^2+B224^2)</f>
        <v>1450.8618128546909</v>
      </c>
      <c r="D224">
        <f>Lw-11-20*LOG10(C224)</f>
        <v>36.767478998283131</v>
      </c>
      <c r="E224">
        <f t="shared" si="3"/>
        <v>4750.5938242280363</v>
      </c>
    </row>
    <row r="225" spans="1:5" x14ac:dyDescent="0.3">
      <c r="A225">
        <v>88</v>
      </c>
      <c r="B225">
        <f>A225*V</f>
        <v>1466.6666666666667</v>
      </c>
      <c r="C225">
        <f>SQRT(dd^2+B225^2)</f>
        <v>1467.5186919120013</v>
      </c>
      <c r="D225">
        <f>Lw-11-20*LOG10(C225)</f>
        <v>36.668327167977793</v>
      </c>
      <c r="E225">
        <f t="shared" si="3"/>
        <v>4643.3638591512899</v>
      </c>
    </row>
    <row r="226" spans="1:5" x14ac:dyDescent="0.3">
      <c r="A226">
        <v>89</v>
      </c>
      <c r="B226">
        <f>A226*V</f>
        <v>1483.3333333333335</v>
      </c>
      <c r="C226">
        <f>SQRT(dd^2+B226^2)</f>
        <v>1484.1757907262127</v>
      </c>
      <c r="D226">
        <f>Lw-11-20*LOG10(C226)</f>
        <v>36.570293134496836</v>
      </c>
      <c r="E226">
        <f t="shared" si="3"/>
        <v>4539.7225725094595</v>
      </c>
    </row>
    <row r="227" spans="1:5" x14ac:dyDescent="0.3">
      <c r="A227">
        <v>90</v>
      </c>
      <c r="B227">
        <f>A227*V</f>
        <v>1500</v>
      </c>
      <c r="C227">
        <f>SQRT(dd^2+B227^2)</f>
        <v>1500.8331019803634</v>
      </c>
      <c r="D227">
        <f>Lw-11-20*LOG10(C227)</f>
        <v>36.473352003488991</v>
      </c>
      <c r="E227">
        <f t="shared" si="3"/>
        <v>4439.5116537180911</v>
      </c>
    </row>
    <row r="228" spans="1:5" x14ac:dyDescent="0.3">
      <c r="A228">
        <v>91</v>
      </c>
      <c r="B228">
        <f>A228*V</f>
        <v>1516.6666666666667</v>
      </c>
      <c r="C228">
        <f>SQRT(dd^2+B228^2)</f>
        <v>1517.4906186786718</v>
      </c>
      <c r="D228">
        <f>Lw-11-20*LOG10(C228)</f>
        <v>36.377479702170135</v>
      </c>
      <c r="E228">
        <f t="shared" si="3"/>
        <v>4342.5814234016889</v>
      </c>
    </row>
    <row r="229" spans="1:5" x14ac:dyDescent="0.3">
      <c r="A229">
        <v>92</v>
      </c>
      <c r="B229">
        <f>A229*V</f>
        <v>1533.3333333333335</v>
      </c>
      <c r="C229">
        <f>SQRT(dd^2+B229^2)</f>
        <v>1534.1483341291062</v>
      </c>
      <c r="D229">
        <f>Lw-11-20*LOG10(C229)</f>
        <v>36.282652943604042</v>
      </c>
      <c r="E229">
        <f t="shared" si="3"/>
        <v>4248.7902749911545</v>
      </c>
    </row>
    <row r="230" spans="1:5" x14ac:dyDescent="0.3">
      <c r="A230">
        <v>93</v>
      </c>
      <c r="B230">
        <f>A230*V</f>
        <v>1550</v>
      </c>
      <c r="C230">
        <f>SQRT(dd^2+B230^2)</f>
        <v>1550.8062419270823</v>
      </c>
      <c r="D230">
        <f>Lw-11-20*LOG10(C230)</f>
        <v>36.188849192901493</v>
      </c>
      <c r="E230">
        <f t="shared" si="3"/>
        <v>4158.0041580041607</v>
      </c>
    </row>
    <row r="231" spans="1:5" x14ac:dyDescent="0.3">
      <c r="A231">
        <v>94</v>
      </c>
      <c r="B231">
        <f>A231*V</f>
        <v>1566.6666666666667</v>
      </c>
      <c r="C231">
        <f>SQRT(dd^2+B231^2)</f>
        <v>1567.4643359401975</v>
      </c>
      <c r="D231">
        <f>Lw-11-20*LOG10(C231)</f>
        <v>36.096046635215451</v>
      </c>
      <c r="E231">
        <f t="shared" si="3"/>
        <v>4070.0960994912434</v>
      </c>
    </row>
    <row r="232" spans="1:5" x14ac:dyDescent="0.3">
      <c r="A232">
        <v>95</v>
      </c>
      <c r="B232">
        <f>A232*V</f>
        <v>1583.3333333333335</v>
      </c>
      <c r="C232">
        <f>SQRT(dd^2+B232^2)</f>
        <v>1584.122610293927</v>
      </c>
      <c r="D232">
        <f>Lw-11-20*LOG10(C232)</f>
        <v>36.004224145419116</v>
      </c>
      <c r="E232">
        <f t="shared" si="3"/>
        <v>3984.9457604604786</v>
      </c>
    </row>
    <row r="233" spans="1:5" x14ac:dyDescent="0.3">
      <c r="A233">
        <v>96</v>
      </c>
      <c r="B233">
        <f>A233*V</f>
        <v>1600</v>
      </c>
      <c r="C233">
        <f>SQRT(dd^2+B233^2)</f>
        <v>1600.7810593582121</v>
      </c>
      <c r="D233">
        <f>Lw-11-20*LOG10(C233)</f>
        <v>35.913361259361892</v>
      </c>
      <c r="E233">
        <f t="shared" si="3"/>
        <v>3902.4390243902444</v>
      </c>
    </row>
    <row r="234" spans="1:5" x14ac:dyDescent="0.3">
      <c r="A234">
        <v>97</v>
      </c>
      <c r="B234">
        <f>A234*V</f>
        <v>1616.6666666666667</v>
      </c>
      <c r="C234">
        <f>SQRT(dd^2+B234^2)</f>
        <v>1617.4396777348798</v>
      </c>
      <c r="D234">
        <f>Lw-11-20*LOG10(C234)</f>
        <v>35.823438146605838</v>
      </c>
      <c r="E234">
        <f t="shared" si="3"/>
        <v>3822.4676152049342</v>
      </c>
    </row>
    <row r="235" spans="1:5" x14ac:dyDescent="0.3">
      <c r="A235">
        <v>98</v>
      </c>
      <c r="B235">
        <f>A235*V</f>
        <v>1633.3333333333335</v>
      </c>
      <c r="C235">
        <f>SQRT(dd^2+B235^2)</f>
        <v>1634.0984602458257</v>
      </c>
      <c r="D235">
        <f>Lw-11-20*LOG10(C235)</f>
        <v>35.734435584552116</v>
      </c>
      <c r="E235">
        <f t="shared" si="3"/>
        <v>3744.9287423280985</v>
      </c>
    </row>
    <row r="236" spans="1:5" x14ac:dyDescent="0.3">
      <c r="A236">
        <v>99</v>
      </c>
      <c r="B236">
        <f>A236*V</f>
        <v>1650.0000000000002</v>
      </c>
      <c r="C236">
        <f>SQRT(dd^2+B236^2)</f>
        <v>1650.757401921918</v>
      </c>
      <c r="D236">
        <f>Lw-11-20*LOG10(C236)</f>
        <v>35.646334933873391</v>
      </c>
      <c r="E236">
        <f t="shared" si="3"/>
        <v>3669.7247706422108</v>
      </c>
    </row>
    <row r="237" spans="1:5" x14ac:dyDescent="0.3">
      <c r="A237">
        <v>100</v>
      </c>
      <c r="B237">
        <f>A237*V</f>
        <v>1666.6666666666667</v>
      </c>
      <c r="C237">
        <f>SQRT(dd^2+B237^2)</f>
        <v>1667.4164979925615</v>
      </c>
      <c r="D237">
        <f>Lw-11-20*LOG10(C237)</f>
        <v>35.559118115173774</v>
      </c>
      <c r="E237">
        <f t="shared" si="3"/>
        <v>3596.7629133779619</v>
      </c>
    </row>
    <row r="238" spans="1:5" x14ac:dyDescent="0.3">
      <c r="A238">
        <v>101</v>
      </c>
      <c r="B238">
        <f>A238*V</f>
        <v>1683.3333333333335</v>
      </c>
      <c r="C238">
        <f>SQRT(dd^2+B238^2)</f>
        <v>1684.0757438758837</v>
      </c>
      <c r="D238">
        <f>Lw-11-20*LOG10(C238)</f>
        <v>35.472767586803769</v>
      </c>
      <c r="E238">
        <f t="shared" si="3"/>
        <v>3525.9549461312422</v>
      </c>
    </row>
    <row r="239" spans="1:5" x14ac:dyDescent="0.3">
      <c r="A239">
        <v>102</v>
      </c>
      <c r="B239">
        <f>A239*V</f>
        <v>1700.0000000000002</v>
      </c>
      <c r="C239">
        <f>SQRT(dd^2+B239^2)</f>
        <v>1700.7351351694952</v>
      </c>
      <c r="D239">
        <f>Lw-11-20*LOG10(C239)</f>
        <v>35.38726632376212</v>
      </c>
      <c r="E239">
        <f t="shared" si="3"/>
        <v>3457.2169403630028</v>
      </c>
    </row>
    <row r="240" spans="1:5" x14ac:dyDescent="0.3">
      <c r="A240">
        <v>103</v>
      </c>
      <c r="B240">
        <f>A240*V</f>
        <v>1716.6666666666667</v>
      </c>
      <c r="C240">
        <f>SQRT(dd^2+B240^2)</f>
        <v>1717.3946676417872</v>
      </c>
      <c r="D240">
        <f>Lw-11-20*LOG10(C240)</f>
        <v>35.302597797621488</v>
      </c>
      <c r="E240">
        <f t="shared" si="3"/>
        <v>3390.4690148803893</v>
      </c>
    </row>
    <row r="241" spans="1:5" x14ac:dyDescent="0.3">
      <c r="A241">
        <v>104</v>
      </c>
      <c r="B241">
        <f>A241*V</f>
        <v>1733.3333333333335</v>
      </c>
      <c r="C241">
        <f>SQRT(dd^2+B241^2)</f>
        <v>1734.0543372237344</v>
      </c>
      <c r="D241">
        <f>Lw-11-20*LOG10(C241)</f>
        <v>35.218745957418832</v>
      </c>
      <c r="E241">
        <f t="shared" si="3"/>
        <v>3325.6351039260917</v>
      </c>
    </row>
    <row r="242" spans="1:5" x14ac:dyDescent="0.3">
      <c r="A242">
        <v>105</v>
      </c>
      <c r="B242">
        <f>A242*V</f>
        <v>1750.0000000000002</v>
      </c>
      <c r="C242">
        <f>SQRT(dd^2+B242^2)</f>
        <v>1750.7141400011599</v>
      </c>
      <c r="D242">
        <f>Lw-11-20*LOG10(C242)</f>
        <v>35.135695211455669</v>
      </c>
      <c r="E242">
        <f t="shared" si="3"/>
        <v>3262.6427406199091</v>
      </c>
    </row>
    <row r="243" spans="1:5" x14ac:dyDescent="0.3">
      <c r="A243">
        <v>106</v>
      </c>
      <c r="B243">
        <f>A243*V</f>
        <v>1766.6666666666667</v>
      </c>
      <c r="C243">
        <f>SQRT(dd^2+B243^2)</f>
        <v>1767.3740722074406</v>
      </c>
      <c r="D243">
        <f>Lw-11-20*LOG10(C243)</f>
        <v>35.053430409956363</v>
      </c>
      <c r="E243">
        <f t="shared" si="3"/>
        <v>3201.4228546020463</v>
      </c>
    </row>
    <row r="244" spans="1:5" x14ac:dyDescent="0.3">
      <c r="A244">
        <v>107</v>
      </c>
      <c r="B244">
        <f>A244*V</f>
        <v>1783.3333333333335</v>
      </c>
      <c r="C244">
        <f>SQRT(dd^2+B244^2)</f>
        <v>1784.0341302166219</v>
      </c>
      <c r="D244">
        <f>Lw-11-20*LOG10(C244)</f>
        <v>34.97193682853694</v>
      </c>
      <c r="E244">
        <f t="shared" si="3"/>
        <v>3141.9095828242312</v>
      </c>
    </row>
    <row r="245" spans="1:5" x14ac:dyDescent="0.3">
      <c r="A245">
        <v>108</v>
      </c>
      <c r="B245">
        <f>A245*V</f>
        <v>1800.0000000000002</v>
      </c>
      <c r="C245">
        <f>SQRT(dd^2+B245^2)</f>
        <v>1800.694310536911</v>
      </c>
      <c r="D245">
        <f>Lw-11-20*LOG10(C245)</f>
        <v>34.891200152438827</v>
      </c>
      <c r="E245">
        <f t="shared" si="3"/>
        <v>3084.0400925212098</v>
      </c>
    </row>
    <row r="246" spans="1:5" x14ac:dyDescent="0.3">
      <c r="A246">
        <v>109</v>
      </c>
      <c r="B246">
        <f>A246*V</f>
        <v>1816.6666666666667</v>
      </c>
      <c r="C246">
        <f>SQRT(dd^2+B246^2)</f>
        <v>1817.3546098045306</v>
      </c>
      <c r="D246">
        <f>Lw-11-20*LOG10(C246)</f>
        <v>34.811206461485952</v>
      </c>
      <c r="E246">
        <f t="shared" si="3"/>
        <v>3027.7544154751872</v>
      </c>
    </row>
    <row r="247" spans="1:5" x14ac:dyDescent="0.3">
      <c r="A247">
        <v>110</v>
      </c>
      <c r="B247">
        <f>A247*V</f>
        <v>1833.3333333333335</v>
      </c>
      <c r="C247">
        <f>SQRT(dd^2+B247^2)</f>
        <v>1834.0150247779084</v>
      </c>
      <c r="D247">
        <f>Lw-11-20*LOG10(C247)</f>
        <v>34.731942215725525</v>
      </c>
      <c r="E247">
        <f t="shared" si="3"/>
        <v>2972.9952927574554</v>
      </c>
    </row>
    <row r="248" spans="1:5" x14ac:dyDescent="0.3">
      <c r="A248">
        <v>111</v>
      </c>
      <c r="B248">
        <f>A248*V</f>
        <v>1850.0000000000002</v>
      </c>
      <c r="C248">
        <f>SQRT(dd^2+B248^2)</f>
        <v>1850.6755523321749</v>
      </c>
      <c r="D248">
        <f>Lw-11-20*LOG10(C248)</f>
        <v>34.65339424171556</v>
      </c>
      <c r="E248">
        <f t="shared" si="3"/>
        <v>2919.7080291970833</v>
      </c>
    </row>
    <row r="249" spans="1:5" x14ac:dyDescent="0.3">
      <c r="A249">
        <v>112</v>
      </c>
      <c r="B249">
        <f>A249*V</f>
        <v>1866.6666666666667</v>
      </c>
      <c r="C249">
        <f>SQRT(dd^2+B249^2)</f>
        <v>1867.3361894539623</v>
      </c>
      <c r="D249">
        <f>Lw-11-20*LOG10(C249)</f>
        <v>34.5755497194247</v>
      </c>
      <c r="E249">
        <f t="shared" si="3"/>
        <v>2867.840356886808</v>
      </c>
    </row>
    <row r="250" spans="1:5" x14ac:dyDescent="0.3">
      <c r="A250">
        <v>113</v>
      </c>
      <c r="B250">
        <f>A250*V</f>
        <v>1883.3333333333335</v>
      </c>
      <c r="C250">
        <f>SQRT(dd^2+B250^2)</f>
        <v>1883.9969332364756</v>
      </c>
      <c r="D250">
        <f>Lw-11-20*LOG10(C250)</f>
        <v>34.498396169711668</v>
      </c>
      <c r="E250">
        <f t="shared" si="3"/>
        <v>2817.3423070903186</v>
      </c>
    </row>
    <row r="251" spans="1:5" x14ac:dyDescent="0.3">
      <c r="A251">
        <v>114</v>
      </c>
      <c r="B251">
        <f>A251*V</f>
        <v>1900.0000000000002</v>
      </c>
      <c r="C251">
        <f>SQRT(dd^2+B251^2)</f>
        <v>1900.6577808748216</v>
      </c>
      <c r="D251">
        <f>Lw-11-20*LOG10(C251)</f>
        <v>34.421921442353948</v>
      </c>
      <c r="E251">
        <f t="shared" si="3"/>
        <v>2768.1660899653939</v>
      </c>
    </row>
    <row r="252" spans="1:5" x14ac:dyDescent="0.3">
      <c r="A252">
        <v>115</v>
      </c>
      <c r="B252">
        <f>A252*V</f>
        <v>1916.6666666666667</v>
      </c>
      <c r="C252">
        <f>SQRT(dd^2+B252^2)</f>
        <v>1917.3187296615843</v>
      </c>
      <c r="D252">
        <f>Lw-11-20*LOG10(C252)</f>
        <v>34.346113704597101</v>
      </c>
      <c r="E252">
        <f t="shared" si="3"/>
        <v>2720.2659815626416</v>
      </c>
    </row>
    <row r="253" spans="1:5" x14ac:dyDescent="0.3">
      <c r="A253">
        <v>116</v>
      </c>
      <c r="B253">
        <f>A253*V</f>
        <v>1933.3333333333335</v>
      </c>
      <c r="C253">
        <f>SQRT(dd^2+B253^2)</f>
        <v>1933.9797769826287</v>
      </c>
      <c r="D253">
        <f>Lw-11-20*LOG10(C253)</f>
        <v>34.270961430197588</v>
      </c>
      <c r="E253">
        <f t="shared" si="3"/>
        <v>2673.5982176011967</v>
      </c>
    </row>
    <row r="254" spans="1:5" x14ac:dyDescent="0.3">
      <c r="A254">
        <v>117</v>
      </c>
      <c r="B254">
        <f>A254*V</f>
        <v>1950.0000000000002</v>
      </c>
      <c r="C254">
        <f>SQRT(dd^2+B254^2)</f>
        <v>1950.6409203131161</v>
      </c>
      <c r="D254">
        <f>Lw-11-20*LOG10(C254)</f>
        <v>34.196453388934088</v>
      </c>
      <c r="E254">
        <f t="shared" si="3"/>
        <v>2628.1208935611094</v>
      </c>
    </row>
    <row r="255" spans="1:5" x14ac:dyDescent="0.3">
      <c r="A255">
        <v>118</v>
      </c>
      <c r="B255">
        <f>A255*V</f>
        <v>1966.6666666666667</v>
      </c>
      <c r="C255">
        <f>SQRT(dd^2+B255^2)</f>
        <v>1967.3021572137254</v>
      </c>
      <c r="D255">
        <f>Lw-11-20*LOG10(C255)</f>
        <v>34.122578636563375</v>
      </c>
      <c r="E255">
        <f t="shared" si="3"/>
        <v>2583.793870666761</v>
      </c>
    </row>
    <row r="256" spans="1:5" x14ac:dyDescent="0.3">
      <c r="A256">
        <v>119</v>
      </c>
      <c r="B256">
        <f>A256*V</f>
        <v>1983.3333333333335</v>
      </c>
      <c r="C256">
        <f>SQRT(dd^2+B256^2)</f>
        <v>1983.9634853270641</v>
      </c>
      <c r="D256">
        <f>Lw-11-20*LOG10(C256)</f>
        <v>34.049326505198266</v>
      </c>
      <c r="E256">
        <f t="shared" si="3"/>
        <v>2540.578687367678</v>
      </c>
    </row>
    <row r="257" spans="1:5" x14ac:dyDescent="0.3">
      <c r="A257">
        <v>120</v>
      </c>
      <c r="B257">
        <f>A257*V</f>
        <v>2000.0000000000002</v>
      </c>
      <c r="C257">
        <f>SQRT(dd^2+B257^2)</f>
        <v>2000.624902374256</v>
      </c>
      <c r="D257">
        <f>Lw-11-20*LOG10(C257)</f>
        <v>33.97668659408663</v>
      </c>
      <c r="E257">
        <f t="shared" si="3"/>
        <v>2498.4384759525337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5121" r:id="rId3">
          <objectPr defaultSize="0" r:id="rId4">
            <anchor moveWithCells="1">
              <from>
                <xdr:col>0</xdr:col>
                <xdr:colOff>129540</xdr:colOff>
                <xdr:row>1</xdr:row>
                <xdr:rowOff>91440</xdr:rowOff>
              </from>
              <to>
                <xdr:col>6</xdr:col>
                <xdr:colOff>434340</xdr:colOff>
                <xdr:row>8</xdr:row>
                <xdr:rowOff>45720</xdr:rowOff>
              </to>
            </anchor>
          </objectPr>
        </oleObject>
      </mc:Choice>
      <mc:Fallback>
        <oleObject progId="Word.Picture.8" shapeId="512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B635-F793-47EE-8B25-17A38117E004}">
  <dimension ref="A1:N11"/>
  <sheetViews>
    <sheetView tabSelected="1" zoomScale="160" zoomScaleNormal="160" workbookViewId="0"/>
  </sheetViews>
  <sheetFormatPr defaultRowHeight="14.4" x14ac:dyDescent="0.3"/>
  <cols>
    <col min="1" max="1" width="11" customWidth="1"/>
  </cols>
  <sheetData>
    <row r="1" spans="1:14" x14ac:dyDescent="0.3">
      <c r="A1" s="2" t="s">
        <v>100</v>
      </c>
    </row>
    <row r="3" spans="1:14" x14ac:dyDescent="0.3">
      <c r="A3" t="s">
        <v>101</v>
      </c>
      <c r="D3" t="s">
        <v>104</v>
      </c>
      <c r="M3" s="6">
        <f xml:space="preserve"> 10*LOG10((3*10^(77/10)+1*10^(84/10)+2*10^(81/10)+1*10^(75/10)+3*10^(83/10))/10)</f>
        <v>81.084064863413687</v>
      </c>
      <c r="N3" s="2" t="s">
        <v>2</v>
      </c>
    </row>
    <row r="4" spans="1:14" x14ac:dyDescent="0.3">
      <c r="D4" t="s">
        <v>105</v>
      </c>
      <c r="M4" s="6">
        <f>Leq+10*LOG10(Te/8)</f>
        <v>82.053164993494249</v>
      </c>
      <c r="N4" s="2" t="s">
        <v>2</v>
      </c>
    </row>
    <row r="5" spans="1:14" x14ac:dyDescent="0.3">
      <c r="A5" t="s">
        <v>102</v>
      </c>
      <c r="B5" t="s">
        <v>103</v>
      </c>
    </row>
    <row r="6" spans="1:14" x14ac:dyDescent="0.3">
      <c r="A6">
        <v>3</v>
      </c>
      <c r="B6">
        <v>77</v>
      </c>
    </row>
    <row r="7" spans="1:14" x14ac:dyDescent="0.3">
      <c r="A7">
        <v>1</v>
      </c>
      <c r="B7">
        <v>84</v>
      </c>
    </row>
    <row r="8" spans="1:14" x14ac:dyDescent="0.3">
      <c r="A8">
        <v>2</v>
      </c>
      <c r="B8">
        <v>81</v>
      </c>
    </row>
    <row r="9" spans="1:14" x14ac:dyDescent="0.3">
      <c r="A9">
        <v>1</v>
      </c>
      <c r="B9">
        <v>75</v>
      </c>
    </row>
    <row r="10" spans="1:14" ht="15" thickBot="1" x14ac:dyDescent="0.35">
      <c r="A10">
        <v>3</v>
      </c>
      <c r="B10">
        <v>83</v>
      </c>
    </row>
    <row r="11" spans="1:14" ht="15" thickTop="1" x14ac:dyDescent="0.3">
      <c r="A11" s="12">
        <f>SUM(A6:A10)</f>
        <v>10</v>
      </c>
      <c r="B1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31</vt:i4>
      </vt:variant>
    </vt:vector>
  </HeadingPairs>
  <TitlesOfParts>
    <vt:vector size="37" baseType="lpstr">
      <vt:lpstr>SEL</vt:lpstr>
      <vt:lpstr>Noise_Profile</vt:lpstr>
      <vt:lpstr>Noise Barrier</vt:lpstr>
      <vt:lpstr>Traffic Noise</vt:lpstr>
      <vt:lpstr>Pass-by</vt:lpstr>
      <vt:lpstr>Workplace</vt:lpstr>
      <vt:lpstr>A</vt:lpstr>
      <vt:lpstr>B</vt:lpstr>
      <vt:lpstr>c0</vt:lpstr>
      <vt:lpstr>d</vt:lpstr>
      <vt:lpstr>d_1</vt:lpstr>
      <vt:lpstr>d_2</vt:lpstr>
      <vt:lpstr>dd</vt:lpstr>
      <vt:lpstr>Delta</vt:lpstr>
      <vt:lpstr>h_b</vt:lpstr>
      <vt:lpstr>h_R</vt:lpstr>
      <vt:lpstr>h_S</vt:lpstr>
      <vt:lpstr>Leq</vt:lpstr>
      <vt:lpstr>Leq_b</vt:lpstr>
      <vt:lpstr>Leq_day</vt:lpstr>
      <vt:lpstr>Leq_tot</vt:lpstr>
      <vt:lpstr>Lw</vt:lpstr>
      <vt:lpstr>N</vt:lpstr>
      <vt:lpstr>N_H</vt:lpstr>
      <vt:lpstr>N_L</vt:lpstr>
      <vt:lpstr>r0</vt:lpstr>
      <vt:lpstr>rr</vt:lpstr>
      <vt:lpstr>rrr</vt:lpstr>
      <vt:lpstr>SEL</vt:lpstr>
      <vt:lpstr>SEL_b</vt:lpstr>
      <vt:lpstr>SEL_H</vt:lpstr>
      <vt:lpstr>SEL_L</vt:lpstr>
      <vt:lpstr>SEL_overall</vt:lpstr>
      <vt:lpstr>Sel_tot</vt:lpstr>
      <vt:lpstr>SEL_tot_7.5m</vt:lpstr>
      <vt:lpstr>Te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2023-11-21T07:40:09Z</dcterms:created>
  <dcterms:modified xsi:type="dcterms:W3CDTF">2023-11-21T09:33:57Z</dcterms:modified>
</cp:coreProperties>
</file>